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Documents\2023\ŠU zmeny\úprava rozpočtu\Úprava V_2 Svinia\"/>
    </mc:Choice>
  </mc:AlternateContent>
  <bookViews>
    <workbookView xWindow="0" yWindow="0" windowWidth="28800" windowHeight="13590" firstSheet="3" activeTab="4"/>
  </bookViews>
  <sheets>
    <sheet name="cirkev -web" sheetId="8" state="hidden" r:id="rId1"/>
    <sheet name="VUC-web" sheetId="7" state="hidden" r:id="rId2"/>
    <sheet name="obce-web" sheetId="6" state="hidden" r:id="rId3"/>
    <sheet name="KT rozpisu" sheetId="15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rozpočtu'!$A$3:$X$189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rozpočtu'!$A$1:$X$189</definedName>
  </definedNames>
  <calcPr calcId="162913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13" l="1"/>
  <c r="F191" i="13"/>
  <c r="G191" i="13"/>
  <c r="E192" i="13"/>
  <c r="F192" i="13"/>
  <c r="G192" i="13"/>
  <c r="G188" i="13" l="1"/>
  <c r="X148" i="13"/>
  <c r="X149" i="13"/>
  <c r="X150" i="13"/>
  <c r="X151" i="13"/>
  <c r="X152" i="13"/>
  <c r="X153" i="13"/>
  <c r="X154" i="13"/>
  <c r="X155" i="13"/>
  <c r="X156" i="13"/>
  <c r="X157" i="13"/>
  <c r="X158" i="13"/>
  <c r="X159" i="13"/>
  <c r="X160" i="13"/>
  <c r="X161" i="13"/>
  <c r="X162" i="13"/>
  <c r="X163" i="13"/>
  <c r="X164" i="13"/>
  <c r="X165" i="13"/>
  <c r="X166" i="13"/>
  <c r="X167" i="13"/>
  <c r="X168" i="13"/>
  <c r="X169" i="13"/>
  <c r="X170" i="13"/>
  <c r="X171" i="13"/>
  <c r="X172" i="13"/>
  <c r="X173" i="13"/>
  <c r="X174" i="13"/>
  <c r="X175" i="13"/>
  <c r="X176" i="13"/>
  <c r="X177" i="13"/>
  <c r="X178" i="13"/>
  <c r="X179" i="13"/>
  <c r="X180" i="13"/>
  <c r="X182" i="13"/>
  <c r="X183" i="13"/>
  <c r="X184" i="13"/>
  <c r="X185" i="13"/>
  <c r="X186" i="13"/>
  <c r="X187" i="13"/>
  <c r="X147" i="13"/>
  <c r="G193" i="13"/>
  <c r="E193" i="13"/>
  <c r="W157" i="13"/>
  <c r="Q146" i="13"/>
  <c r="P146" i="13"/>
  <c r="O146" i="13"/>
  <c r="J146" i="13"/>
  <c r="H146" i="13"/>
  <c r="I146" i="13" s="1"/>
  <c r="Q145" i="13"/>
  <c r="P145" i="13"/>
  <c r="O145" i="13"/>
  <c r="J145" i="13"/>
  <c r="H145" i="13"/>
  <c r="I145" i="13" s="1"/>
  <c r="Q144" i="13"/>
  <c r="P144" i="13"/>
  <c r="O144" i="13"/>
  <c r="J144" i="13"/>
  <c r="H144" i="13"/>
  <c r="Q143" i="13"/>
  <c r="P143" i="13"/>
  <c r="O143" i="13"/>
  <c r="J143" i="13"/>
  <c r="H143" i="13"/>
  <c r="Q142" i="13"/>
  <c r="P142" i="13"/>
  <c r="O142" i="13"/>
  <c r="J142" i="13"/>
  <c r="H142" i="13"/>
  <c r="Q141" i="13"/>
  <c r="P141" i="13"/>
  <c r="O141" i="13"/>
  <c r="J141" i="13"/>
  <c r="H141" i="13"/>
  <c r="Q140" i="13"/>
  <c r="P140" i="13"/>
  <c r="O140" i="13"/>
  <c r="J140" i="13"/>
  <c r="H140" i="13"/>
  <c r="I140" i="13" s="1"/>
  <c r="Q139" i="13"/>
  <c r="P139" i="13"/>
  <c r="O139" i="13"/>
  <c r="J139" i="13"/>
  <c r="H139" i="13"/>
  <c r="H192" i="13" l="1"/>
  <c r="J192" i="13"/>
  <c r="O192" i="13"/>
  <c r="P192" i="13"/>
  <c r="Q192" i="13"/>
  <c r="R143" i="13"/>
  <c r="S143" i="13" s="1"/>
  <c r="R146" i="13"/>
  <c r="S146" i="13" s="1"/>
  <c r="U146" i="13" s="1"/>
  <c r="R145" i="13"/>
  <c r="S145" i="13" s="1"/>
  <c r="U145" i="13" s="1"/>
  <c r="W147" i="13"/>
  <c r="W154" i="13"/>
  <c r="R142" i="13"/>
  <c r="T142" i="13" s="1"/>
  <c r="R144" i="13"/>
  <c r="S144" i="13" s="1"/>
  <c r="I139" i="13"/>
  <c r="R140" i="13"/>
  <c r="S140" i="13" s="1"/>
  <c r="U140" i="13" s="1"/>
  <c r="I142" i="13"/>
  <c r="K142" i="13" s="1"/>
  <c r="R141" i="13"/>
  <c r="S141" i="13" s="1"/>
  <c r="K140" i="13"/>
  <c r="K146" i="13"/>
  <c r="I141" i="13"/>
  <c r="I144" i="13"/>
  <c r="R139" i="13"/>
  <c r="I143" i="13"/>
  <c r="K145" i="13"/>
  <c r="R192" i="13" l="1"/>
  <c r="K139" i="13"/>
  <c r="I192" i="13"/>
  <c r="T143" i="13"/>
  <c r="U143" i="13"/>
  <c r="U144" i="13"/>
  <c r="W193" i="13"/>
  <c r="T146" i="13"/>
  <c r="V146" i="13" s="1"/>
  <c r="X146" i="13" s="1"/>
  <c r="T145" i="13"/>
  <c r="V145" i="13" s="1"/>
  <c r="X145" i="13" s="1"/>
  <c r="T144" i="13"/>
  <c r="S142" i="13"/>
  <c r="U142" i="13" s="1"/>
  <c r="V142" i="13" s="1"/>
  <c r="X142" i="13" s="1"/>
  <c r="U141" i="13"/>
  <c r="T141" i="13"/>
  <c r="K141" i="13"/>
  <c r="T140" i="13"/>
  <c r="V140" i="13" s="1"/>
  <c r="X140" i="13" s="1"/>
  <c r="L146" i="13"/>
  <c r="M146" i="13" s="1"/>
  <c r="L140" i="13"/>
  <c r="L145" i="13"/>
  <c r="M145" i="13" s="1"/>
  <c r="M139" i="13"/>
  <c r="T139" i="13"/>
  <c r="S139" i="13"/>
  <c r="S192" i="13" s="1"/>
  <c r="K143" i="13"/>
  <c r="M143" i="13" s="1"/>
  <c r="K144" i="13"/>
  <c r="T192" i="13" l="1"/>
  <c r="V144" i="13"/>
  <c r="X144" i="13" s="1"/>
  <c r="K192" i="13"/>
  <c r="V143" i="13"/>
  <c r="X143" i="13" s="1"/>
  <c r="V141" i="13"/>
  <c r="X141" i="13" s="1"/>
  <c r="L144" i="13"/>
  <c r="M144" i="13" s="1"/>
  <c r="N146" i="13"/>
  <c r="U139" i="13"/>
  <c r="U192" i="13" s="1"/>
  <c r="M140" i="13"/>
  <c r="M192" i="13" l="1"/>
  <c r="L192" i="13"/>
  <c r="N143" i="13"/>
  <c r="N192" i="13" s="1"/>
  <c r="V139" i="13"/>
  <c r="G194" i="13"/>
  <c r="F194" i="13"/>
  <c r="E194" i="13"/>
  <c r="X139" i="13" l="1"/>
  <c r="X192" i="13" s="1"/>
  <c r="V192" i="13"/>
  <c r="Q138" i="13"/>
  <c r="P138" i="13"/>
  <c r="O138" i="13"/>
  <c r="J138" i="13"/>
  <c r="H138" i="13"/>
  <c r="Q137" i="13"/>
  <c r="P137" i="13"/>
  <c r="O137" i="13"/>
  <c r="J137" i="13"/>
  <c r="H137" i="13"/>
  <c r="Q136" i="13"/>
  <c r="P136" i="13"/>
  <c r="O136" i="13"/>
  <c r="J136" i="13"/>
  <c r="H136" i="13"/>
  <c r="Q135" i="13"/>
  <c r="P135" i="13"/>
  <c r="O135" i="13"/>
  <c r="J135" i="13"/>
  <c r="H135" i="13"/>
  <c r="Q134" i="13"/>
  <c r="P134" i="13"/>
  <c r="O134" i="13"/>
  <c r="J134" i="13"/>
  <c r="H134" i="13"/>
  <c r="Q133" i="13"/>
  <c r="P133" i="13"/>
  <c r="O133" i="13"/>
  <c r="J133" i="13"/>
  <c r="H133" i="13"/>
  <c r="Q132" i="13"/>
  <c r="P132" i="13"/>
  <c r="O132" i="13"/>
  <c r="J132" i="13"/>
  <c r="H132" i="13"/>
  <c r="Q131" i="13"/>
  <c r="P131" i="13"/>
  <c r="O131" i="13"/>
  <c r="J131" i="13"/>
  <c r="H131" i="13"/>
  <c r="Q130" i="13"/>
  <c r="P130" i="13"/>
  <c r="O130" i="13"/>
  <c r="J130" i="13"/>
  <c r="H130" i="13"/>
  <c r="Q129" i="13"/>
  <c r="P129" i="13"/>
  <c r="O129" i="13"/>
  <c r="J129" i="13"/>
  <c r="H129" i="13"/>
  <c r="Q128" i="13"/>
  <c r="P128" i="13"/>
  <c r="O128" i="13"/>
  <c r="J128" i="13"/>
  <c r="H128" i="13"/>
  <c r="Q127" i="13"/>
  <c r="P127" i="13"/>
  <c r="O127" i="13"/>
  <c r="J127" i="13"/>
  <c r="H127" i="13"/>
  <c r="Q126" i="13"/>
  <c r="P126" i="13"/>
  <c r="O126" i="13"/>
  <c r="J126" i="13"/>
  <c r="H126" i="13"/>
  <c r="Q125" i="13"/>
  <c r="P125" i="13"/>
  <c r="O125" i="13"/>
  <c r="J125" i="13"/>
  <c r="H125" i="13"/>
  <c r="Q124" i="13"/>
  <c r="P124" i="13"/>
  <c r="O124" i="13"/>
  <c r="J124" i="13"/>
  <c r="H124" i="13"/>
  <c r="Q123" i="13"/>
  <c r="P123" i="13"/>
  <c r="O123" i="13"/>
  <c r="J123" i="13"/>
  <c r="H123" i="13"/>
  <c r="Q122" i="13"/>
  <c r="P122" i="13"/>
  <c r="O122" i="13"/>
  <c r="J122" i="13"/>
  <c r="H122" i="13"/>
  <c r="I122" i="13" s="1"/>
  <c r="Q121" i="13"/>
  <c r="P121" i="13"/>
  <c r="O121" i="13"/>
  <c r="J121" i="13"/>
  <c r="H121" i="13"/>
  <c r="I121" i="13" s="1"/>
  <c r="Q120" i="13"/>
  <c r="P120" i="13"/>
  <c r="O120" i="13"/>
  <c r="J120" i="13"/>
  <c r="H120" i="13"/>
  <c r="Q119" i="13"/>
  <c r="P119" i="13"/>
  <c r="O119" i="13"/>
  <c r="J119" i="13"/>
  <c r="H119" i="13"/>
  <c r="I119" i="13" s="1"/>
  <c r="Q118" i="13"/>
  <c r="P118" i="13"/>
  <c r="O118" i="13"/>
  <c r="J118" i="13"/>
  <c r="H118" i="13"/>
  <c r="I118" i="13" s="1"/>
  <c r="Q117" i="13"/>
  <c r="P117" i="13"/>
  <c r="O117" i="13"/>
  <c r="J117" i="13"/>
  <c r="H117" i="13"/>
  <c r="I117" i="13" s="1"/>
  <c r="Q116" i="13"/>
  <c r="P116" i="13"/>
  <c r="O116" i="13"/>
  <c r="J116" i="13"/>
  <c r="H116" i="13"/>
  <c r="I116" i="13" s="1"/>
  <c r="Q115" i="13"/>
  <c r="P115" i="13"/>
  <c r="O115" i="13"/>
  <c r="J115" i="13"/>
  <c r="H115" i="13"/>
  <c r="Q114" i="13"/>
  <c r="P114" i="13"/>
  <c r="O114" i="13"/>
  <c r="J114" i="13"/>
  <c r="H114" i="13"/>
  <c r="Q113" i="13"/>
  <c r="P113" i="13"/>
  <c r="O113" i="13"/>
  <c r="J113" i="13"/>
  <c r="H113" i="13"/>
  <c r="Q112" i="13"/>
  <c r="P112" i="13"/>
  <c r="O112" i="13"/>
  <c r="J112" i="13"/>
  <c r="H112" i="13"/>
  <c r="Q111" i="13"/>
  <c r="P111" i="13"/>
  <c r="O111" i="13"/>
  <c r="J111" i="13"/>
  <c r="H111" i="13"/>
  <c r="Q110" i="13"/>
  <c r="P110" i="13"/>
  <c r="O110" i="13"/>
  <c r="J110" i="13"/>
  <c r="H110" i="13"/>
  <c r="I110" i="13" s="1"/>
  <c r="Q109" i="13"/>
  <c r="P109" i="13"/>
  <c r="O109" i="13"/>
  <c r="J109" i="13"/>
  <c r="H109" i="13"/>
  <c r="I109" i="13" s="1"/>
  <c r="Q108" i="13"/>
  <c r="P108" i="13"/>
  <c r="O108" i="13"/>
  <c r="J108" i="13"/>
  <c r="H108" i="13"/>
  <c r="Q107" i="13"/>
  <c r="P107" i="13"/>
  <c r="O107" i="13"/>
  <c r="J107" i="13"/>
  <c r="H107" i="13"/>
  <c r="Q106" i="13"/>
  <c r="P106" i="13"/>
  <c r="O106" i="13"/>
  <c r="J106" i="13"/>
  <c r="H106" i="13"/>
  <c r="Q105" i="13"/>
  <c r="P105" i="13"/>
  <c r="O105" i="13"/>
  <c r="J105" i="13"/>
  <c r="H105" i="13"/>
  <c r="Q104" i="13"/>
  <c r="P104" i="13"/>
  <c r="O104" i="13"/>
  <c r="J104" i="13"/>
  <c r="H104" i="13"/>
  <c r="Q103" i="13"/>
  <c r="P103" i="13"/>
  <c r="O103" i="13"/>
  <c r="J103" i="13"/>
  <c r="H103" i="13"/>
  <c r="Q102" i="13"/>
  <c r="P102" i="13"/>
  <c r="O102" i="13"/>
  <c r="J102" i="13"/>
  <c r="H102" i="13"/>
  <c r="Q101" i="13"/>
  <c r="P101" i="13"/>
  <c r="O101" i="13"/>
  <c r="J101" i="13"/>
  <c r="H101" i="13"/>
  <c r="Q100" i="13"/>
  <c r="P100" i="13"/>
  <c r="O100" i="13"/>
  <c r="J100" i="13"/>
  <c r="H100" i="13"/>
  <c r="Q99" i="13"/>
  <c r="P99" i="13"/>
  <c r="O99" i="13"/>
  <c r="J99" i="13"/>
  <c r="H99" i="13"/>
  <c r="Q98" i="13"/>
  <c r="P98" i="13"/>
  <c r="O98" i="13"/>
  <c r="J98" i="13"/>
  <c r="H98" i="13"/>
  <c r="Q97" i="13"/>
  <c r="P97" i="13"/>
  <c r="O97" i="13"/>
  <c r="J97" i="13"/>
  <c r="H97" i="13"/>
  <c r="Q96" i="13"/>
  <c r="P96" i="13"/>
  <c r="O96" i="13"/>
  <c r="J96" i="13"/>
  <c r="H96" i="13"/>
  <c r="Q95" i="13"/>
  <c r="P95" i="13"/>
  <c r="O95" i="13"/>
  <c r="J95" i="13"/>
  <c r="H95" i="13"/>
  <c r="Q94" i="13"/>
  <c r="P94" i="13"/>
  <c r="O94" i="13"/>
  <c r="J94" i="13"/>
  <c r="H94" i="13"/>
  <c r="I94" i="13" s="1"/>
  <c r="Q93" i="13"/>
  <c r="P93" i="13"/>
  <c r="O93" i="13"/>
  <c r="J93" i="13"/>
  <c r="H93" i="13"/>
  <c r="Q92" i="13"/>
  <c r="P92" i="13"/>
  <c r="O92" i="13"/>
  <c r="J92" i="13"/>
  <c r="H92" i="13"/>
  <c r="Q91" i="13"/>
  <c r="P91" i="13"/>
  <c r="O91" i="13"/>
  <c r="J91" i="13"/>
  <c r="H91" i="13"/>
  <c r="Q90" i="13"/>
  <c r="P90" i="13"/>
  <c r="O90" i="13"/>
  <c r="J90" i="13"/>
  <c r="H90" i="13"/>
  <c r="I90" i="13" s="1"/>
  <c r="Q89" i="13"/>
  <c r="P89" i="13"/>
  <c r="O89" i="13"/>
  <c r="J89" i="13"/>
  <c r="H89" i="13"/>
  <c r="Q88" i="13"/>
  <c r="P88" i="13"/>
  <c r="O88" i="13"/>
  <c r="J88" i="13"/>
  <c r="H88" i="13"/>
  <c r="Q87" i="13"/>
  <c r="P87" i="13"/>
  <c r="O87" i="13"/>
  <c r="J87" i="13"/>
  <c r="H87" i="13"/>
  <c r="I87" i="13" s="1"/>
  <c r="Q86" i="13"/>
  <c r="P86" i="13"/>
  <c r="O86" i="13"/>
  <c r="J86" i="13"/>
  <c r="H86" i="13"/>
  <c r="Q85" i="13"/>
  <c r="P85" i="13"/>
  <c r="O85" i="13"/>
  <c r="J85" i="13"/>
  <c r="H85" i="13"/>
  <c r="Q84" i="13"/>
  <c r="P84" i="13"/>
  <c r="O84" i="13"/>
  <c r="J84" i="13"/>
  <c r="H84" i="13"/>
  <c r="Q83" i="13"/>
  <c r="P83" i="13"/>
  <c r="O83" i="13"/>
  <c r="J83" i="13"/>
  <c r="H83" i="13"/>
  <c r="Q82" i="13"/>
  <c r="P82" i="13"/>
  <c r="O82" i="13"/>
  <c r="J82" i="13"/>
  <c r="H82" i="13"/>
  <c r="Q81" i="13"/>
  <c r="P81" i="13"/>
  <c r="O81" i="13"/>
  <c r="J81" i="13"/>
  <c r="H81" i="13"/>
  <c r="Q80" i="13"/>
  <c r="P80" i="13"/>
  <c r="O80" i="13"/>
  <c r="J80" i="13"/>
  <c r="H80" i="13"/>
  <c r="Q79" i="13"/>
  <c r="P79" i="13"/>
  <c r="O79" i="13"/>
  <c r="J79" i="13"/>
  <c r="H79" i="13"/>
  <c r="Q78" i="13"/>
  <c r="P78" i="13"/>
  <c r="O78" i="13"/>
  <c r="J78" i="13"/>
  <c r="H78" i="13"/>
  <c r="I78" i="13" s="1"/>
  <c r="Q77" i="13"/>
  <c r="P77" i="13"/>
  <c r="O77" i="13"/>
  <c r="J77" i="13"/>
  <c r="H77" i="13"/>
  <c r="Q76" i="13"/>
  <c r="P76" i="13"/>
  <c r="O76" i="13"/>
  <c r="J76" i="13"/>
  <c r="H76" i="13"/>
  <c r="I76" i="13" s="1"/>
  <c r="Q75" i="13"/>
  <c r="P75" i="13"/>
  <c r="O75" i="13"/>
  <c r="J75" i="13"/>
  <c r="H75" i="13"/>
  <c r="I75" i="13" s="1"/>
  <c r="Q74" i="13"/>
  <c r="P74" i="13"/>
  <c r="O74" i="13"/>
  <c r="J74" i="13"/>
  <c r="H74" i="13"/>
  <c r="Q73" i="13"/>
  <c r="P73" i="13"/>
  <c r="O73" i="13"/>
  <c r="J73" i="13"/>
  <c r="H73" i="13"/>
  <c r="I73" i="13" s="1"/>
  <c r="Q72" i="13"/>
  <c r="P72" i="13"/>
  <c r="O72" i="13"/>
  <c r="J72" i="13"/>
  <c r="H72" i="13"/>
  <c r="Q71" i="13"/>
  <c r="P71" i="13"/>
  <c r="O71" i="13"/>
  <c r="J71" i="13"/>
  <c r="H71" i="13"/>
  <c r="Q70" i="13"/>
  <c r="P70" i="13"/>
  <c r="O70" i="13"/>
  <c r="J70" i="13"/>
  <c r="H70" i="13"/>
  <c r="Q69" i="13"/>
  <c r="P69" i="13"/>
  <c r="O69" i="13"/>
  <c r="J69" i="13"/>
  <c r="H69" i="13"/>
  <c r="Q68" i="13"/>
  <c r="P68" i="13"/>
  <c r="O68" i="13"/>
  <c r="J68" i="13"/>
  <c r="H68" i="13"/>
  <c r="Q67" i="13"/>
  <c r="P67" i="13"/>
  <c r="O67" i="13"/>
  <c r="J67" i="13"/>
  <c r="H67" i="13"/>
  <c r="Q66" i="13"/>
  <c r="P66" i="13"/>
  <c r="O66" i="13"/>
  <c r="J66" i="13"/>
  <c r="H66" i="13"/>
  <c r="I66" i="13" s="1"/>
  <c r="Q65" i="13"/>
  <c r="P65" i="13"/>
  <c r="O65" i="13"/>
  <c r="J65" i="13"/>
  <c r="H65" i="13"/>
  <c r="Q64" i="13"/>
  <c r="P64" i="13"/>
  <c r="O64" i="13"/>
  <c r="J64" i="13"/>
  <c r="H64" i="13"/>
  <c r="Q63" i="13"/>
  <c r="P63" i="13"/>
  <c r="O63" i="13"/>
  <c r="J63" i="13"/>
  <c r="H63" i="13"/>
  <c r="Q62" i="13"/>
  <c r="P62" i="13"/>
  <c r="O62" i="13"/>
  <c r="J62" i="13"/>
  <c r="H62" i="13"/>
  <c r="Q61" i="13"/>
  <c r="P61" i="13"/>
  <c r="O61" i="13"/>
  <c r="J61" i="13"/>
  <c r="H61" i="13"/>
  <c r="Q60" i="13"/>
  <c r="P60" i="13"/>
  <c r="O60" i="13"/>
  <c r="J60" i="13"/>
  <c r="H60" i="13"/>
  <c r="Q59" i="13"/>
  <c r="P59" i="13"/>
  <c r="O59" i="13"/>
  <c r="J59" i="13"/>
  <c r="H59" i="13"/>
  <c r="Q58" i="13"/>
  <c r="P58" i="13"/>
  <c r="O58" i="13"/>
  <c r="J58" i="13"/>
  <c r="H58" i="13"/>
  <c r="Q57" i="13"/>
  <c r="P57" i="13"/>
  <c r="O57" i="13"/>
  <c r="J57" i="13"/>
  <c r="H57" i="13"/>
  <c r="Q56" i="13"/>
  <c r="P56" i="13"/>
  <c r="O56" i="13"/>
  <c r="J56" i="13"/>
  <c r="H56" i="13"/>
  <c r="I56" i="13" s="1"/>
  <c r="Q55" i="13"/>
  <c r="P55" i="13"/>
  <c r="O55" i="13"/>
  <c r="J55" i="13"/>
  <c r="H55" i="13"/>
  <c r="I55" i="13" s="1"/>
  <c r="Q54" i="13"/>
  <c r="P54" i="13"/>
  <c r="O54" i="13"/>
  <c r="J54" i="13"/>
  <c r="H54" i="13"/>
  <c r="Q53" i="13"/>
  <c r="P53" i="13"/>
  <c r="O53" i="13"/>
  <c r="J53" i="13"/>
  <c r="H53" i="13"/>
  <c r="I53" i="13" s="1"/>
  <c r="Q52" i="13"/>
  <c r="P52" i="13"/>
  <c r="O52" i="13"/>
  <c r="J52" i="13"/>
  <c r="H52" i="13"/>
  <c r="Q51" i="13"/>
  <c r="P51" i="13"/>
  <c r="O51" i="13"/>
  <c r="J51" i="13"/>
  <c r="H51" i="13"/>
  <c r="Q50" i="13"/>
  <c r="P50" i="13"/>
  <c r="O50" i="13"/>
  <c r="J50" i="13"/>
  <c r="H50" i="13"/>
  <c r="Q49" i="13"/>
  <c r="P49" i="13"/>
  <c r="O49" i="13"/>
  <c r="J49" i="13"/>
  <c r="H49" i="13"/>
  <c r="Q48" i="13"/>
  <c r="P48" i="13"/>
  <c r="O48" i="13"/>
  <c r="J48" i="13"/>
  <c r="H48" i="13"/>
  <c r="Q47" i="13"/>
  <c r="P47" i="13"/>
  <c r="O47" i="13"/>
  <c r="J47" i="13"/>
  <c r="H47" i="13"/>
  <c r="Q46" i="13"/>
  <c r="P46" i="13"/>
  <c r="O46" i="13"/>
  <c r="J46" i="13"/>
  <c r="H46" i="13"/>
  <c r="Q45" i="13"/>
  <c r="P45" i="13"/>
  <c r="O45" i="13"/>
  <c r="J45" i="13"/>
  <c r="H45" i="13"/>
  <c r="Q44" i="13"/>
  <c r="P44" i="13"/>
  <c r="O44" i="13"/>
  <c r="J44" i="13"/>
  <c r="H44" i="13"/>
  <c r="Q43" i="13"/>
  <c r="P43" i="13"/>
  <c r="O43" i="13"/>
  <c r="J43" i="13"/>
  <c r="H43" i="13"/>
  <c r="Q42" i="13"/>
  <c r="P42" i="13"/>
  <c r="O42" i="13"/>
  <c r="J42" i="13"/>
  <c r="H42" i="13"/>
  <c r="I42" i="13" s="1"/>
  <c r="Q41" i="13"/>
  <c r="P41" i="13"/>
  <c r="O41" i="13"/>
  <c r="J41" i="13"/>
  <c r="H41" i="13"/>
  <c r="Q40" i="13"/>
  <c r="P40" i="13"/>
  <c r="O40" i="13"/>
  <c r="J40" i="13"/>
  <c r="H40" i="13"/>
  <c r="Q39" i="13"/>
  <c r="P39" i="13"/>
  <c r="O39" i="13"/>
  <c r="J39" i="13"/>
  <c r="H39" i="13"/>
  <c r="I39" i="13" s="1"/>
  <c r="Q38" i="13"/>
  <c r="P38" i="13"/>
  <c r="O38" i="13"/>
  <c r="J38" i="13"/>
  <c r="H38" i="13"/>
  <c r="I38" i="13" s="1"/>
  <c r="Q37" i="13"/>
  <c r="P37" i="13"/>
  <c r="O37" i="13"/>
  <c r="J37" i="13"/>
  <c r="H37" i="13"/>
  <c r="Q36" i="13"/>
  <c r="P36" i="13"/>
  <c r="O36" i="13"/>
  <c r="J36" i="13"/>
  <c r="H36" i="13"/>
  <c r="Q35" i="13"/>
  <c r="P35" i="13"/>
  <c r="O35" i="13"/>
  <c r="J35" i="13"/>
  <c r="H35" i="13"/>
  <c r="Q34" i="13"/>
  <c r="P34" i="13"/>
  <c r="O34" i="13"/>
  <c r="J34" i="13"/>
  <c r="H34" i="13"/>
  <c r="I34" i="13" s="1"/>
  <c r="Q33" i="13"/>
  <c r="P33" i="13"/>
  <c r="O33" i="13"/>
  <c r="J33" i="13"/>
  <c r="H33" i="13"/>
  <c r="I33" i="13" s="1"/>
  <c r="Q32" i="13"/>
  <c r="P32" i="13"/>
  <c r="O32" i="13"/>
  <c r="J32" i="13"/>
  <c r="H32" i="13"/>
  <c r="Q31" i="13"/>
  <c r="P31" i="13"/>
  <c r="O31" i="13"/>
  <c r="J31" i="13"/>
  <c r="H31" i="13"/>
  <c r="Q30" i="13"/>
  <c r="P30" i="13"/>
  <c r="O30" i="13"/>
  <c r="J30" i="13"/>
  <c r="H30" i="13"/>
  <c r="I30" i="13" s="1"/>
  <c r="Q29" i="13"/>
  <c r="P29" i="13"/>
  <c r="O29" i="13"/>
  <c r="J29" i="13"/>
  <c r="H29" i="13"/>
  <c r="Q28" i="13"/>
  <c r="P28" i="13"/>
  <c r="O28" i="13"/>
  <c r="J28" i="13"/>
  <c r="H28" i="13"/>
  <c r="Q27" i="13"/>
  <c r="P27" i="13"/>
  <c r="O27" i="13"/>
  <c r="J27" i="13"/>
  <c r="H27" i="13"/>
  <c r="Q26" i="13"/>
  <c r="P26" i="13"/>
  <c r="O26" i="13"/>
  <c r="J26" i="13"/>
  <c r="H26" i="13"/>
  <c r="Q25" i="13"/>
  <c r="P25" i="13"/>
  <c r="O25" i="13"/>
  <c r="J25" i="13"/>
  <c r="H25" i="13"/>
  <c r="Q24" i="13"/>
  <c r="P24" i="13"/>
  <c r="O24" i="13"/>
  <c r="J24" i="13"/>
  <c r="H24" i="13"/>
  <c r="Q23" i="13"/>
  <c r="P23" i="13"/>
  <c r="O23" i="13"/>
  <c r="J23" i="13"/>
  <c r="H23" i="13"/>
  <c r="Q22" i="13"/>
  <c r="P22" i="13"/>
  <c r="O22" i="13"/>
  <c r="J22" i="13"/>
  <c r="H22" i="13"/>
  <c r="Q21" i="13"/>
  <c r="P21" i="13"/>
  <c r="O21" i="13"/>
  <c r="J21" i="13"/>
  <c r="H21" i="13"/>
  <c r="Q20" i="13"/>
  <c r="P20" i="13"/>
  <c r="O20" i="13"/>
  <c r="J20" i="13"/>
  <c r="H20" i="13"/>
  <c r="I20" i="13" s="1"/>
  <c r="Q19" i="13"/>
  <c r="P19" i="13"/>
  <c r="O19" i="13"/>
  <c r="J19" i="13"/>
  <c r="H19" i="13"/>
  <c r="I19" i="13" s="1"/>
  <c r="Q18" i="13"/>
  <c r="P18" i="13"/>
  <c r="O18" i="13"/>
  <c r="J18" i="13"/>
  <c r="H18" i="13"/>
  <c r="Q17" i="13"/>
  <c r="P17" i="13"/>
  <c r="O17" i="13"/>
  <c r="J17" i="13"/>
  <c r="H17" i="13"/>
  <c r="Q16" i="13"/>
  <c r="P16" i="13"/>
  <c r="O16" i="13"/>
  <c r="J16" i="13"/>
  <c r="H16" i="13"/>
  <c r="I16" i="13" s="1"/>
  <c r="Q15" i="13"/>
  <c r="P15" i="13"/>
  <c r="O15" i="13"/>
  <c r="J15" i="13"/>
  <c r="H15" i="13"/>
  <c r="Q14" i="13"/>
  <c r="P14" i="13"/>
  <c r="O14" i="13"/>
  <c r="J14" i="13"/>
  <c r="H14" i="13"/>
  <c r="I14" i="13" s="1"/>
  <c r="Q13" i="13"/>
  <c r="P13" i="13"/>
  <c r="O13" i="13"/>
  <c r="J13" i="13"/>
  <c r="H13" i="13"/>
  <c r="Q12" i="13"/>
  <c r="P12" i="13"/>
  <c r="O12" i="13"/>
  <c r="J12" i="13"/>
  <c r="H12" i="13"/>
  <c r="Q11" i="13"/>
  <c r="P11" i="13"/>
  <c r="O11" i="13"/>
  <c r="J11" i="13"/>
  <c r="H11" i="13"/>
  <c r="I11" i="13" s="1"/>
  <c r="Q10" i="13"/>
  <c r="P10" i="13"/>
  <c r="O10" i="13"/>
  <c r="J10" i="13"/>
  <c r="H10" i="13"/>
  <c r="Q9" i="13"/>
  <c r="P9" i="13"/>
  <c r="O9" i="13"/>
  <c r="J9" i="13"/>
  <c r="H9" i="13"/>
  <c r="Q8" i="13"/>
  <c r="P8" i="13"/>
  <c r="O8" i="13"/>
  <c r="J8" i="13"/>
  <c r="H8" i="13"/>
  <c r="Q7" i="13"/>
  <c r="P7" i="13"/>
  <c r="O7" i="13"/>
  <c r="J7" i="13"/>
  <c r="H7" i="13"/>
  <c r="Q6" i="13"/>
  <c r="P6" i="13"/>
  <c r="O6" i="13"/>
  <c r="J6" i="13"/>
  <c r="H6" i="13"/>
  <c r="Q5" i="13"/>
  <c r="P5" i="13"/>
  <c r="O5" i="13"/>
  <c r="J5" i="13"/>
  <c r="H5" i="13"/>
  <c r="Q4" i="13"/>
  <c r="P4" i="13"/>
  <c r="O4" i="13"/>
  <c r="J4" i="13"/>
  <c r="H4" i="13"/>
  <c r="H191" i="13" l="1"/>
  <c r="H194" i="13" s="1"/>
  <c r="J191" i="13"/>
  <c r="O191" i="13"/>
  <c r="O194" i="13" s="1"/>
  <c r="P191" i="13"/>
  <c r="Q191" i="13"/>
  <c r="Q194" i="13" s="1"/>
  <c r="H188" i="13"/>
  <c r="J188" i="13"/>
  <c r="O188" i="13"/>
  <c r="P188" i="13"/>
  <c r="Q188" i="13"/>
  <c r="R137" i="13"/>
  <c r="S137" i="13" s="1"/>
  <c r="R14" i="13"/>
  <c r="S14" i="13" s="1"/>
  <c r="U14" i="13" s="1"/>
  <c r="R38" i="13"/>
  <c r="S38" i="13" s="1"/>
  <c r="U38" i="13" s="1"/>
  <c r="R54" i="13"/>
  <c r="S54" i="13" s="1"/>
  <c r="R30" i="13"/>
  <c r="S30" i="13" s="1"/>
  <c r="U30" i="13" s="1"/>
  <c r="R121" i="13"/>
  <c r="S121" i="13" s="1"/>
  <c r="U121" i="13" s="1"/>
  <c r="R129" i="13"/>
  <c r="S129" i="13" s="1"/>
  <c r="R6" i="13"/>
  <c r="S6" i="13" s="1"/>
  <c r="R22" i="13"/>
  <c r="S22" i="13" s="1"/>
  <c r="R62" i="13"/>
  <c r="S62" i="13" s="1"/>
  <c r="R94" i="13"/>
  <c r="S94" i="13" s="1"/>
  <c r="U94" i="13" s="1"/>
  <c r="R126" i="13"/>
  <c r="S126" i="13" s="1"/>
  <c r="K56" i="13"/>
  <c r="L56" i="13" s="1"/>
  <c r="P194" i="13"/>
  <c r="I4" i="13"/>
  <c r="R102" i="13"/>
  <c r="S102" i="13" s="1"/>
  <c r="R58" i="13"/>
  <c r="S58" i="13" s="1"/>
  <c r="R18" i="13"/>
  <c r="S18" i="13" s="1"/>
  <c r="R34" i="13"/>
  <c r="S34" i="13" s="1"/>
  <c r="U34" i="13" s="1"/>
  <c r="R61" i="13"/>
  <c r="S61" i="13" s="1"/>
  <c r="K121" i="13"/>
  <c r="L121" i="13" s="1"/>
  <c r="R46" i="13"/>
  <c r="S46" i="13" s="1"/>
  <c r="R78" i="13"/>
  <c r="S78" i="13" s="1"/>
  <c r="U78" i="13" s="1"/>
  <c r="R70" i="13"/>
  <c r="S70" i="13" s="1"/>
  <c r="R11" i="13"/>
  <c r="S11" i="13" s="1"/>
  <c r="U11" i="13" s="1"/>
  <c r="R19" i="13"/>
  <c r="S19" i="13" s="1"/>
  <c r="U19" i="13" s="1"/>
  <c r="R27" i="13"/>
  <c r="S27" i="13" s="1"/>
  <c r="R51" i="13"/>
  <c r="S51" i="13" s="1"/>
  <c r="R75" i="13"/>
  <c r="S75" i="13" s="1"/>
  <c r="U75" i="13" s="1"/>
  <c r="R32" i="13"/>
  <c r="S32" i="13" s="1"/>
  <c r="K34" i="13"/>
  <c r="L34" i="13" s="1"/>
  <c r="M34" i="13" s="1"/>
  <c r="R88" i="13"/>
  <c r="S88" i="13" s="1"/>
  <c r="R21" i="13"/>
  <c r="T21" i="13" s="1"/>
  <c r="R29" i="13"/>
  <c r="T29" i="13" s="1"/>
  <c r="R37" i="13"/>
  <c r="T37" i="13" s="1"/>
  <c r="R77" i="13"/>
  <c r="S77" i="13" s="1"/>
  <c r="K119" i="13"/>
  <c r="M119" i="13" s="1"/>
  <c r="R12" i="13"/>
  <c r="S12" i="13" s="1"/>
  <c r="R92" i="13"/>
  <c r="S92" i="13" s="1"/>
  <c r="R100" i="13"/>
  <c r="S100" i="13" s="1"/>
  <c r="R108" i="13"/>
  <c r="S108" i="13" s="1"/>
  <c r="R111" i="13"/>
  <c r="S111" i="13" s="1"/>
  <c r="R49" i="13"/>
  <c r="S49" i="13" s="1"/>
  <c r="R57" i="13"/>
  <c r="S57" i="13" s="1"/>
  <c r="R65" i="13"/>
  <c r="S65" i="13" s="1"/>
  <c r="R89" i="13"/>
  <c r="S89" i="13" s="1"/>
  <c r="R97" i="13"/>
  <c r="S97" i="13" s="1"/>
  <c r="K118" i="13"/>
  <c r="L118" i="13" s="1"/>
  <c r="R8" i="13"/>
  <c r="S8" i="13" s="1"/>
  <c r="R16" i="13"/>
  <c r="S16" i="13" s="1"/>
  <c r="U16" i="13" s="1"/>
  <c r="R48" i="13"/>
  <c r="S48" i="13" s="1"/>
  <c r="R110" i="13"/>
  <c r="S110" i="13" s="1"/>
  <c r="U110" i="13" s="1"/>
  <c r="R45" i="13"/>
  <c r="S45" i="13" s="1"/>
  <c r="R53" i="13"/>
  <c r="S53" i="13" s="1"/>
  <c r="U53" i="13" s="1"/>
  <c r="R85" i="13"/>
  <c r="S85" i="13" s="1"/>
  <c r="R93" i="13"/>
  <c r="S93" i="13" s="1"/>
  <c r="R120" i="13"/>
  <c r="S120" i="13" s="1"/>
  <c r="K122" i="13"/>
  <c r="L122" i="13" s="1"/>
  <c r="R128" i="13"/>
  <c r="S128" i="13" s="1"/>
  <c r="R136" i="13"/>
  <c r="S136" i="13" s="1"/>
  <c r="R98" i="13"/>
  <c r="S98" i="13" s="1"/>
  <c r="R106" i="13"/>
  <c r="S106" i="13" s="1"/>
  <c r="R109" i="13"/>
  <c r="S109" i="13" s="1"/>
  <c r="U109" i="13" s="1"/>
  <c r="R117" i="13"/>
  <c r="S117" i="13" s="1"/>
  <c r="U117" i="13" s="1"/>
  <c r="R5" i="13"/>
  <c r="S5" i="13" s="1"/>
  <c r="R13" i="13"/>
  <c r="S13" i="13" s="1"/>
  <c r="R15" i="13"/>
  <c r="S15" i="13" s="1"/>
  <c r="R114" i="13"/>
  <c r="S114" i="13" s="1"/>
  <c r="R122" i="13"/>
  <c r="S122" i="13" s="1"/>
  <c r="U122" i="13" s="1"/>
  <c r="R133" i="13"/>
  <c r="S133" i="13" s="1"/>
  <c r="R35" i="13"/>
  <c r="S35" i="13" s="1"/>
  <c r="R81" i="13"/>
  <c r="S81" i="13" s="1"/>
  <c r="R95" i="13"/>
  <c r="S95" i="13" s="1"/>
  <c r="R103" i="13"/>
  <c r="S103" i="13" s="1"/>
  <c r="R24" i="13"/>
  <c r="S24" i="13" s="1"/>
  <c r="R40" i="13"/>
  <c r="S40" i="13" s="1"/>
  <c r="R43" i="13"/>
  <c r="S43" i="13" s="1"/>
  <c r="R59" i="13"/>
  <c r="S59" i="13" s="1"/>
  <c r="R86" i="13"/>
  <c r="T86" i="13" s="1"/>
  <c r="R10" i="13"/>
  <c r="S10" i="13" s="1"/>
  <c r="R56" i="13"/>
  <c r="S56" i="13" s="1"/>
  <c r="U56" i="13" s="1"/>
  <c r="R83" i="13"/>
  <c r="S83" i="13" s="1"/>
  <c r="R91" i="13"/>
  <c r="S91" i="13" s="1"/>
  <c r="R105" i="13"/>
  <c r="S105" i="13" s="1"/>
  <c r="R116" i="13"/>
  <c r="S116" i="13" s="1"/>
  <c r="U116" i="13" s="1"/>
  <c r="R127" i="13"/>
  <c r="S127" i="13" s="1"/>
  <c r="R135" i="13"/>
  <c r="S135" i="13" s="1"/>
  <c r="R7" i="13"/>
  <c r="S7" i="13" s="1"/>
  <c r="R26" i="13"/>
  <c r="S26" i="13" s="1"/>
  <c r="R69" i="13"/>
  <c r="S69" i="13" s="1"/>
  <c r="R80" i="13"/>
  <c r="S80" i="13" s="1"/>
  <c r="R113" i="13"/>
  <c r="S113" i="13" s="1"/>
  <c r="R124" i="13"/>
  <c r="S124" i="13" s="1"/>
  <c r="R132" i="13"/>
  <c r="S132" i="13" s="1"/>
  <c r="R134" i="13"/>
  <c r="S134" i="13" s="1"/>
  <c r="R4" i="13"/>
  <c r="R66" i="13"/>
  <c r="S66" i="13" s="1"/>
  <c r="U66" i="13" s="1"/>
  <c r="R99" i="13"/>
  <c r="S99" i="13" s="1"/>
  <c r="R107" i="13"/>
  <c r="S107" i="13" s="1"/>
  <c r="R9" i="13"/>
  <c r="S9" i="13" s="1"/>
  <c r="R55" i="13"/>
  <c r="S55" i="13" s="1"/>
  <c r="U55" i="13" s="1"/>
  <c r="R63" i="13"/>
  <c r="S63" i="13" s="1"/>
  <c r="R71" i="13"/>
  <c r="S71" i="13" s="1"/>
  <c r="R74" i="13"/>
  <c r="S74" i="13" s="1"/>
  <c r="R82" i="13"/>
  <c r="S82" i="13" s="1"/>
  <c r="R90" i="13"/>
  <c r="S90" i="13" s="1"/>
  <c r="U90" i="13" s="1"/>
  <c r="R96" i="13"/>
  <c r="S96" i="13" s="1"/>
  <c r="R118" i="13"/>
  <c r="S118" i="13" s="1"/>
  <c r="U118" i="13" s="1"/>
  <c r="R25" i="13"/>
  <c r="S25" i="13" s="1"/>
  <c r="R33" i="13"/>
  <c r="S33" i="13" s="1"/>
  <c r="U33" i="13" s="1"/>
  <c r="R41" i="13"/>
  <c r="S41" i="13" s="1"/>
  <c r="R44" i="13"/>
  <c r="S44" i="13" s="1"/>
  <c r="R52" i="13"/>
  <c r="S52" i="13" s="1"/>
  <c r="R60" i="13"/>
  <c r="S60" i="13" s="1"/>
  <c r="R68" i="13"/>
  <c r="S68" i="13" s="1"/>
  <c r="I92" i="13"/>
  <c r="I95" i="13"/>
  <c r="R101" i="13"/>
  <c r="S101" i="13" s="1"/>
  <c r="R112" i="13"/>
  <c r="S112" i="13" s="1"/>
  <c r="R123" i="13"/>
  <c r="S123" i="13" s="1"/>
  <c r="R131" i="13"/>
  <c r="S131" i="13" s="1"/>
  <c r="I54" i="13"/>
  <c r="I57" i="13"/>
  <c r="I68" i="13"/>
  <c r="I74" i="13"/>
  <c r="K74" i="13" s="1"/>
  <c r="L74" i="13" s="1"/>
  <c r="M74" i="13" s="1"/>
  <c r="R119" i="13"/>
  <c r="S119" i="13" s="1"/>
  <c r="U119" i="13" s="1"/>
  <c r="R130" i="13"/>
  <c r="S130" i="13" s="1"/>
  <c r="R125" i="13"/>
  <c r="R79" i="13"/>
  <c r="S79" i="13" s="1"/>
  <c r="R87" i="13"/>
  <c r="S87" i="13" s="1"/>
  <c r="U87" i="13" s="1"/>
  <c r="R104" i="13"/>
  <c r="S104" i="13" s="1"/>
  <c r="I106" i="13"/>
  <c r="R115" i="13"/>
  <c r="S115" i="13" s="1"/>
  <c r="I120" i="13"/>
  <c r="I71" i="13"/>
  <c r="I9" i="13"/>
  <c r="R76" i="13"/>
  <c r="S76" i="13" s="1"/>
  <c r="U76" i="13" s="1"/>
  <c r="R84" i="13"/>
  <c r="S84" i="13" s="1"/>
  <c r="I114" i="13"/>
  <c r="I18" i="13"/>
  <c r="R20" i="13"/>
  <c r="S20" i="13" s="1"/>
  <c r="U20" i="13" s="1"/>
  <c r="R23" i="13"/>
  <c r="S23" i="13" s="1"/>
  <c r="R31" i="13"/>
  <c r="S31" i="13" s="1"/>
  <c r="R39" i="13"/>
  <c r="S39" i="13" s="1"/>
  <c r="U39" i="13" s="1"/>
  <c r="R42" i="13"/>
  <c r="S42" i="13" s="1"/>
  <c r="U42" i="13" s="1"/>
  <c r="R50" i="13"/>
  <c r="S50" i="13" s="1"/>
  <c r="R67" i="13"/>
  <c r="S67" i="13" s="1"/>
  <c r="I27" i="13"/>
  <c r="R17" i="13"/>
  <c r="S17" i="13" s="1"/>
  <c r="R28" i="13"/>
  <c r="S28" i="13" s="1"/>
  <c r="R36" i="13"/>
  <c r="S36" i="13" s="1"/>
  <c r="R47" i="13"/>
  <c r="S47" i="13" s="1"/>
  <c r="R64" i="13"/>
  <c r="S64" i="13" s="1"/>
  <c r="R72" i="13"/>
  <c r="S72" i="13" s="1"/>
  <c r="I105" i="13"/>
  <c r="I17" i="13"/>
  <c r="R138" i="13"/>
  <c r="S138" i="13" s="1"/>
  <c r="R73" i="13"/>
  <c r="S73" i="13" s="1"/>
  <c r="U73" i="13" s="1"/>
  <c r="I77" i="13"/>
  <c r="I7" i="13"/>
  <c r="I31" i="13"/>
  <c r="I84" i="13"/>
  <c r="K11" i="13"/>
  <c r="M11" i="13" s="1"/>
  <c r="I21" i="13"/>
  <c r="I26" i="13"/>
  <c r="I15" i="13"/>
  <c r="K15" i="13" s="1"/>
  <c r="K109" i="13"/>
  <c r="M109" i="13" s="1"/>
  <c r="K19" i="13"/>
  <c r="L19" i="13" s="1"/>
  <c r="M19" i="13" s="1"/>
  <c r="I29" i="13"/>
  <c r="I32" i="13"/>
  <c r="I69" i="13"/>
  <c r="I115" i="13"/>
  <c r="K16" i="13"/>
  <c r="M16" i="13" s="1"/>
  <c r="K33" i="13"/>
  <c r="M33" i="13" s="1"/>
  <c r="K39" i="13"/>
  <c r="M39" i="13" s="1"/>
  <c r="I70" i="13"/>
  <c r="K73" i="13"/>
  <c r="L73" i="13" s="1"/>
  <c r="M73" i="13" s="1"/>
  <c r="I97" i="13"/>
  <c r="I112" i="13"/>
  <c r="K112" i="13" s="1"/>
  <c r="I123" i="13"/>
  <c r="I132" i="13"/>
  <c r="K30" i="13"/>
  <c r="K53" i="13"/>
  <c r="M53" i="13" s="1"/>
  <c r="K116" i="13"/>
  <c r="K20" i="13"/>
  <c r="L20" i="13" s="1"/>
  <c r="M20" i="13" s="1"/>
  <c r="I8" i="13"/>
  <c r="I37" i="13"/>
  <c r="I12" i="13"/>
  <c r="I13" i="13"/>
  <c r="K76" i="13"/>
  <c r="I6" i="13"/>
  <c r="I5" i="13"/>
  <c r="I10" i="13"/>
  <c r="K14" i="13"/>
  <c r="I35" i="13"/>
  <c r="K38" i="13"/>
  <c r="K42" i="13"/>
  <c r="I65" i="13"/>
  <c r="I67" i="13"/>
  <c r="K75" i="13"/>
  <c r="I22" i="13"/>
  <c r="I23" i="13"/>
  <c r="I24" i="13"/>
  <c r="I25" i="13"/>
  <c r="I28" i="13"/>
  <c r="I36" i="13"/>
  <c r="K55" i="13"/>
  <c r="K66" i="13"/>
  <c r="K78" i="13"/>
  <c r="I80" i="13"/>
  <c r="I85" i="13"/>
  <c r="I64" i="13"/>
  <c r="I72" i="13"/>
  <c r="I91" i="13"/>
  <c r="I83" i="13"/>
  <c r="I40" i="13"/>
  <c r="I41" i="13"/>
  <c r="I43" i="13"/>
  <c r="I44" i="13"/>
  <c r="I45" i="13"/>
  <c r="I46" i="13"/>
  <c r="I47" i="13"/>
  <c r="I48" i="13"/>
  <c r="I49" i="13"/>
  <c r="I50" i="13"/>
  <c r="I51" i="13"/>
  <c r="I52" i="13"/>
  <c r="I58" i="13"/>
  <c r="I59" i="13"/>
  <c r="I60" i="13"/>
  <c r="I61" i="13"/>
  <c r="I62" i="13"/>
  <c r="I63" i="13"/>
  <c r="I79" i="13"/>
  <c r="I81" i="13"/>
  <c r="I88" i="13"/>
  <c r="I98" i="13"/>
  <c r="I82" i="13"/>
  <c r="I93" i="13"/>
  <c r="I86" i="13"/>
  <c r="I89" i="13"/>
  <c r="I96" i="13"/>
  <c r="K90" i="13"/>
  <c r="I107" i="13"/>
  <c r="K87" i="13"/>
  <c r="K94" i="13"/>
  <c r="I99" i="13"/>
  <c r="I104" i="13"/>
  <c r="K117" i="13"/>
  <c r="I133" i="13"/>
  <c r="I137" i="13"/>
  <c r="I134" i="13"/>
  <c r="I138" i="13"/>
  <c r="I100" i="13"/>
  <c r="I101" i="13"/>
  <c r="I102" i="13"/>
  <c r="I103" i="13"/>
  <c r="I108" i="13"/>
  <c r="I131" i="13"/>
  <c r="I113" i="13"/>
  <c r="I135" i="13"/>
  <c r="K110" i="13"/>
  <c r="I111" i="13"/>
  <c r="I136" i="13"/>
  <c r="I124" i="13"/>
  <c r="I125" i="13"/>
  <c r="I126" i="13"/>
  <c r="I127" i="13"/>
  <c r="I128" i="13"/>
  <c r="I129" i="13"/>
  <c r="I130" i="13"/>
  <c r="R191" i="13" l="1"/>
  <c r="R194" i="13" s="1"/>
  <c r="K4" i="13"/>
  <c r="I191" i="13"/>
  <c r="U114" i="13"/>
  <c r="T38" i="13"/>
  <c r="V38" i="13" s="1"/>
  <c r="X38" i="13" s="1"/>
  <c r="U136" i="13"/>
  <c r="U40" i="13"/>
  <c r="U57" i="13"/>
  <c r="T30" i="13"/>
  <c r="V30" i="13" s="1"/>
  <c r="X30" i="13" s="1"/>
  <c r="T61" i="13"/>
  <c r="U51" i="13"/>
  <c r="U105" i="13"/>
  <c r="T114" i="13"/>
  <c r="U54" i="13"/>
  <c r="I188" i="13"/>
  <c r="T54" i="13"/>
  <c r="T4" i="13"/>
  <c r="R188" i="13"/>
  <c r="U89" i="13"/>
  <c r="J194" i="13"/>
  <c r="U99" i="13"/>
  <c r="T129" i="13"/>
  <c r="U67" i="13"/>
  <c r="U72" i="13"/>
  <c r="U123" i="13"/>
  <c r="T90" i="13"/>
  <c r="V90" i="13" s="1"/>
  <c r="X90" i="13" s="1"/>
  <c r="U131" i="13"/>
  <c r="T27" i="13"/>
  <c r="T137" i="13"/>
  <c r="U137" i="13"/>
  <c r="T22" i="13"/>
  <c r="U79" i="13"/>
  <c r="U120" i="13"/>
  <c r="U129" i="13"/>
  <c r="T121" i="13"/>
  <c r="V121" i="13" s="1"/>
  <c r="X121" i="13" s="1"/>
  <c r="U113" i="13"/>
  <c r="U12" i="13"/>
  <c r="U9" i="13"/>
  <c r="U104" i="13"/>
  <c r="T11" i="13"/>
  <c r="V11" i="13" s="1"/>
  <c r="X11" i="13" s="1"/>
  <c r="U61" i="13"/>
  <c r="U6" i="13"/>
  <c r="T131" i="13"/>
  <c r="V131" i="13" s="1"/>
  <c r="X131" i="13" s="1"/>
  <c r="U60" i="13"/>
  <c r="T14" i="13"/>
  <c r="V14" i="13" s="1"/>
  <c r="X14" i="13" s="1"/>
  <c r="T6" i="13"/>
  <c r="U127" i="13"/>
  <c r="U138" i="13"/>
  <c r="U59" i="13"/>
  <c r="U46" i="13"/>
  <c r="S21" i="13"/>
  <c r="U21" i="13" s="1"/>
  <c r="V21" i="13" s="1"/>
  <c r="X21" i="13" s="1"/>
  <c r="T120" i="13"/>
  <c r="T5" i="13"/>
  <c r="U133" i="13"/>
  <c r="U96" i="13"/>
  <c r="U32" i="13"/>
  <c r="U106" i="13"/>
  <c r="U36" i="13"/>
  <c r="T8" i="13"/>
  <c r="T130" i="13"/>
  <c r="U58" i="13"/>
  <c r="T108" i="13"/>
  <c r="U108" i="13"/>
  <c r="U8" i="13"/>
  <c r="K114" i="13"/>
  <c r="M114" i="13" s="1"/>
  <c r="U132" i="13"/>
  <c r="T135" i="13"/>
  <c r="U23" i="13"/>
  <c r="T102" i="13"/>
  <c r="U130" i="13"/>
  <c r="U93" i="13"/>
  <c r="U7" i="13"/>
  <c r="T19" i="13"/>
  <c r="V19" i="13" s="1"/>
  <c r="X19" i="13" s="1"/>
  <c r="U126" i="13"/>
  <c r="U135" i="13"/>
  <c r="U100" i="13"/>
  <c r="U47" i="13"/>
  <c r="T71" i="13"/>
  <c r="U88" i="13"/>
  <c r="U81" i="13"/>
  <c r="U44" i="13"/>
  <c r="U112" i="13"/>
  <c r="U69" i="13"/>
  <c r="T62" i="13"/>
  <c r="U68" i="13"/>
  <c r="T95" i="13"/>
  <c r="U28" i="13"/>
  <c r="S29" i="13"/>
  <c r="U29" i="13" s="1"/>
  <c r="V29" i="13" s="1"/>
  <c r="X29" i="13" s="1"/>
  <c r="U10" i="13"/>
  <c r="T18" i="13"/>
  <c r="M118" i="13"/>
  <c r="U102" i="13"/>
  <c r="U62" i="13"/>
  <c r="U70" i="13"/>
  <c r="U31" i="13"/>
  <c r="T93" i="13"/>
  <c r="T77" i="13"/>
  <c r="T126" i="13"/>
  <c r="U134" i="13"/>
  <c r="T111" i="13"/>
  <c r="T118" i="13"/>
  <c r="V118" i="13" s="1"/>
  <c r="X118" i="13" s="1"/>
  <c r="T25" i="13"/>
  <c r="T13" i="13"/>
  <c r="U103" i="13"/>
  <c r="U63" i="13"/>
  <c r="U111" i="13"/>
  <c r="U50" i="13"/>
  <c r="T81" i="13"/>
  <c r="U83" i="13"/>
  <c r="U5" i="13"/>
  <c r="U18" i="13"/>
  <c r="T34" i="13"/>
  <c r="V34" i="13" s="1"/>
  <c r="X34" i="13" s="1"/>
  <c r="U25" i="13"/>
  <c r="U17" i="13"/>
  <c r="U27" i="13"/>
  <c r="V27" i="13" s="1"/>
  <c r="X27" i="13" s="1"/>
  <c r="U71" i="13"/>
  <c r="S37" i="13"/>
  <c r="U37" i="13" s="1"/>
  <c r="V37" i="13" s="1"/>
  <c r="X37" i="13" s="1"/>
  <c r="T128" i="13"/>
  <c r="U24" i="13"/>
  <c r="U15" i="13"/>
  <c r="T49" i="13"/>
  <c r="T24" i="13"/>
  <c r="U128" i="13"/>
  <c r="U49" i="13"/>
  <c r="U115" i="13"/>
  <c r="U26" i="13"/>
  <c r="T65" i="13"/>
  <c r="U48" i="13"/>
  <c r="U22" i="13"/>
  <c r="T94" i="13"/>
  <c r="V94" i="13" s="1"/>
  <c r="X94" i="13" s="1"/>
  <c r="U82" i="13"/>
  <c r="U91" i="13"/>
  <c r="M56" i="13"/>
  <c r="U124" i="13"/>
  <c r="U98" i="13"/>
  <c r="K21" i="13"/>
  <c r="M21" i="13" s="1"/>
  <c r="T75" i="13"/>
  <c r="V75" i="13" s="1"/>
  <c r="X75" i="13" s="1"/>
  <c r="U45" i="13"/>
  <c r="U64" i="13"/>
  <c r="U65" i="13"/>
  <c r="U84" i="13"/>
  <c r="K95" i="13"/>
  <c r="M95" i="13" s="1"/>
  <c r="U95" i="13"/>
  <c r="U85" i="13"/>
  <c r="K92" i="13"/>
  <c r="M92" i="13" s="1"/>
  <c r="U92" i="13"/>
  <c r="S4" i="13"/>
  <c r="K37" i="13"/>
  <c r="L37" i="13" s="1"/>
  <c r="M37" i="13" s="1"/>
  <c r="U52" i="13"/>
  <c r="M121" i="13"/>
  <c r="K54" i="13"/>
  <c r="L54" i="13" s="1"/>
  <c r="M54" i="13" s="1"/>
  <c r="U43" i="13"/>
  <c r="U80" i="13"/>
  <c r="M4" i="13"/>
  <c r="T78" i="13"/>
  <c r="V78" i="13" s="1"/>
  <c r="X78" i="13" s="1"/>
  <c r="I194" i="13"/>
  <c r="U97" i="13"/>
  <c r="U41" i="13"/>
  <c r="U35" i="13"/>
  <c r="K13" i="13"/>
  <c r="M13" i="13" s="1"/>
  <c r="U13" i="13"/>
  <c r="K77" i="13"/>
  <c r="L77" i="13" s="1"/>
  <c r="M77" i="13" s="1"/>
  <c r="U77" i="13"/>
  <c r="T45" i="13"/>
  <c r="T99" i="13"/>
  <c r="S86" i="13"/>
  <c r="U86" i="13" s="1"/>
  <c r="V86" i="13" s="1"/>
  <c r="X86" i="13" s="1"/>
  <c r="U107" i="13"/>
  <c r="U101" i="13"/>
  <c r="U74" i="13"/>
  <c r="T116" i="13"/>
  <c r="V116" i="13" s="1"/>
  <c r="X116" i="13" s="1"/>
  <c r="T105" i="13"/>
  <c r="T58" i="13"/>
  <c r="T109" i="13"/>
  <c r="V109" i="13" s="1"/>
  <c r="X109" i="13" s="1"/>
  <c r="T103" i="13"/>
  <c r="T46" i="13"/>
  <c r="T55" i="13"/>
  <c r="V55" i="13" s="1"/>
  <c r="X55" i="13" s="1"/>
  <c r="T68" i="13"/>
  <c r="T110" i="13"/>
  <c r="V110" i="13" s="1"/>
  <c r="X110" i="13" s="1"/>
  <c r="T69" i="13"/>
  <c r="T136" i="13"/>
  <c r="T51" i="13"/>
  <c r="T92" i="13"/>
  <c r="T98" i="13"/>
  <c r="T122" i="13"/>
  <c r="V122" i="13" s="1"/>
  <c r="X122" i="13" s="1"/>
  <c r="T39" i="13"/>
  <c r="V39" i="13" s="1"/>
  <c r="X39" i="13" s="1"/>
  <c r="T12" i="13"/>
  <c r="T32" i="13"/>
  <c r="T101" i="13"/>
  <c r="T89" i="13"/>
  <c r="T52" i="13"/>
  <c r="K113" i="13"/>
  <c r="L113" i="13" s="1"/>
  <c r="M113" i="13" s="1"/>
  <c r="T53" i="13"/>
  <c r="V53" i="13" s="1"/>
  <c r="X53" i="13" s="1"/>
  <c r="T87" i="13"/>
  <c r="V87" i="13" s="1"/>
  <c r="X87" i="13" s="1"/>
  <c r="K97" i="13"/>
  <c r="M97" i="13" s="1"/>
  <c r="T100" i="13"/>
  <c r="T15" i="13"/>
  <c r="K32" i="13"/>
  <c r="M32" i="13" s="1"/>
  <c r="T97" i="13"/>
  <c r="T88" i="13"/>
  <c r="T85" i="13"/>
  <c r="T70" i="13"/>
  <c r="T106" i="13"/>
  <c r="T133" i="13"/>
  <c r="T48" i="13"/>
  <c r="T107" i="13"/>
  <c r="T10" i="13"/>
  <c r="T33" i="13"/>
  <c r="V33" i="13" s="1"/>
  <c r="X33" i="13" s="1"/>
  <c r="T117" i="13"/>
  <c r="V117" i="13" s="1"/>
  <c r="X117" i="13" s="1"/>
  <c r="T43" i="13"/>
  <c r="K71" i="13"/>
  <c r="M71" i="13" s="1"/>
  <c r="T9" i="13"/>
  <c r="T82" i="13"/>
  <c r="T60" i="13"/>
  <c r="K18" i="13"/>
  <c r="L18" i="13" s="1"/>
  <c r="M18" i="13" s="1"/>
  <c r="T16" i="13"/>
  <c r="V16" i="13" s="1"/>
  <c r="X16" i="13" s="1"/>
  <c r="T23" i="13"/>
  <c r="T56" i="13"/>
  <c r="V56" i="13" s="1"/>
  <c r="X56" i="13" s="1"/>
  <c r="T57" i="13"/>
  <c r="M122" i="13"/>
  <c r="T134" i="13"/>
  <c r="T80" i="13"/>
  <c r="K68" i="13"/>
  <c r="L68" i="13" s="1"/>
  <c r="M68" i="13" s="1"/>
  <c r="T119" i="13"/>
  <c r="V119" i="13" s="1"/>
  <c r="X119" i="13" s="1"/>
  <c r="T132" i="13"/>
  <c r="T74" i="13"/>
  <c r="T40" i="13"/>
  <c r="T35" i="13"/>
  <c r="T127" i="13"/>
  <c r="T36" i="13"/>
  <c r="T28" i="13"/>
  <c r="T7" i="13"/>
  <c r="T26" i="13"/>
  <c r="T44" i="13"/>
  <c r="T96" i="13"/>
  <c r="K106" i="13"/>
  <c r="L106" i="13" s="1"/>
  <c r="M106" i="13" s="1"/>
  <c r="T84" i="13"/>
  <c r="T124" i="13"/>
  <c r="T123" i="13"/>
  <c r="K17" i="13"/>
  <c r="M17" i="13" s="1"/>
  <c r="T66" i="13"/>
  <c r="V66" i="13" s="1"/>
  <c r="X66" i="13" s="1"/>
  <c r="T83" i="13"/>
  <c r="T41" i="13"/>
  <c r="T112" i="13"/>
  <c r="T91" i="13"/>
  <c r="T73" i="13"/>
  <c r="V73" i="13" s="1"/>
  <c r="X73" i="13" s="1"/>
  <c r="T59" i="13"/>
  <c r="T63" i="13"/>
  <c r="T113" i="13"/>
  <c r="K27" i="13"/>
  <c r="M27" i="13" s="1"/>
  <c r="K105" i="13"/>
  <c r="L105" i="13" s="1"/>
  <c r="M105" i="13" s="1"/>
  <c r="T47" i="13"/>
  <c r="K82" i="13"/>
  <c r="L82" i="13" s="1"/>
  <c r="K26" i="13"/>
  <c r="L26" i="13" s="1"/>
  <c r="M26" i="13" s="1"/>
  <c r="T64" i="13"/>
  <c r="K84" i="13"/>
  <c r="M84" i="13" s="1"/>
  <c r="K29" i="13"/>
  <c r="M29" i="13" s="1"/>
  <c r="K31" i="13"/>
  <c r="L31" i="13" s="1"/>
  <c r="M31" i="13" s="1"/>
  <c r="T20" i="13"/>
  <c r="V20" i="13" s="1"/>
  <c r="X20" i="13" s="1"/>
  <c r="T67" i="13"/>
  <c r="S125" i="13"/>
  <c r="U125" i="13" s="1"/>
  <c r="T125" i="13"/>
  <c r="T76" i="13"/>
  <c r="V76" i="13" s="1"/>
  <c r="X76" i="13" s="1"/>
  <c r="T79" i="13"/>
  <c r="T104" i="13"/>
  <c r="T17" i="13"/>
  <c r="T50" i="13"/>
  <c r="T42" i="13"/>
  <c r="V42" i="13" s="1"/>
  <c r="X42" i="13" s="1"/>
  <c r="K120" i="13"/>
  <c r="M120" i="13" s="1"/>
  <c r="K81" i="13"/>
  <c r="L81" i="13" s="1"/>
  <c r="M81" i="13" s="1"/>
  <c r="K123" i="13"/>
  <c r="M123" i="13" s="1"/>
  <c r="K65" i="13"/>
  <c r="L65" i="13" s="1"/>
  <c r="M65" i="13" s="1"/>
  <c r="K9" i="13"/>
  <c r="M9" i="13" s="1"/>
  <c r="K115" i="13"/>
  <c r="M115" i="13" s="1"/>
  <c r="T115" i="13"/>
  <c r="T31" i="13"/>
  <c r="K57" i="13"/>
  <c r="M57" i="13" s="1"/>
  <c r="K7" i="13"/>
  <c r="M7" i="13" s="1"/>
  <c r="T138" i="13"/>
  <c r="T72" i="13"/>
  <c r="K135" i="13"/>
  <c r="M135" i="13" s="1"/>
  <c r="K99" i="13"/>
  <c r="L99" i="13" s="1"/>
  <c r="M99" i="13" s="1"/>
  <c r="K101" i="13"/>
  <c r="L101" i="13" s="1"/>
  <c r="M101" i="13" s="1"/>
  <c r="K35" i="13"/>
  <c r="L35" i="13" s="1"/>
  <c r="M35" i="13" s="1"/>
  <c r="K126" i="13"/>
  <c r="L126" i="13" s="1"/>
  <c r="M126" i="13" s="1"/>
  <c r="L30" i="13"/>
  <c r="M30" i="13" s="1"/>
  <c r="K10" i="13"/>
  <c r="M10" i="13" s="1"/>
  <c r="K131" i="13"/>
  <c r="L116" i="13"/>
  <c r="M116" i="13" s="1"/>
  <c r="K104" i="13"/>
  <c r="M104" i="13" s="1"/>
  <c r="K12" i="13"/>
  <c r="M12" i="13" s="1"/>
  <c r="K70" i="13"/>
  <c r="K103" i="13"/>
  <c r="K102" i="13"/>
  <c r="L102" i="13" s="1"/>
  <c r="M102" i="13" s="1"/>
  <c r="K83" i="13"/>
  <c r="L83" i="13" s="1"/>
  <c r="M83" i="13" s="1"/>
  <c r="K64" i="13"/>
  <c r="L64" i="13" s="1"/>
  <c r="M64" i="13" s="1"/>
  <c r="K108" i="13"/>
  <c r="K132" i="13"/>
  <c r="K69" i="13"/>
  <c r="K63" i="13"/>
  <c r="K52" i="13"/>
  <c r="K44" i="13"/>
  <c r="K85" i="13"/>
  <c r="K28" i="13"/>
  <c r="K129" i="13"/>
  <c r="K107" i="13"/>
  <c r="K88" i="13"/>
  <c r="K62" i="13"/>
  <c r="K51" i="13"/>
  <c r="K43" i="13"/>
  <c r="K25" i="13"/>
  <c r="L38" i="13"/>
  <c r="M38" i="13" s="1"/>
  <c r="K8" i="13"/>
  <c r="K61" i="13"/>
  <c r="K60" i="13"/>
  <c r="K137" i="13"/>
  <c r="K24" i="13"/>
  <c r="K49" i="13"/>
  <c r="M55" i="13"/>
  <c r="K124" i="13"/>
  <c r="K128" i="13"/>
  <c r="K100" i="13"/>
  <c r="K98" i="13"/>
  <c r="K59" i="13"/>
  <c r="K48" i="13"/>
  <c r="K91" i="13"/>
  <c r="K80" i="13"/>
  <c r="K89" i="13"/>
  <c r="L66" i="13"/>
  <c r="M66" i="13" s="1"/>
  <c r="K22" i="13"/>
  <c r="K67" i="13"/>
  <c r="M42" i="13"/>
  <c r="M15" i="13"/>
  <c r="L76" i="13"/>
  <c r="M76" i="13" s="1"/>
  <c r="K6" i="13"/>
  <c r="K96" i="13"/>
  <c r="M112" i="13"/>
  <c r="L117" i="13"/>
  <c r="M117" i="13" s="1"/>
  <c r="K40" i="13"/>
  <c r="K133" i="13"/>
  <c r="M87" i="13"/>
  <c r="K127" i="13"/>
  <c r="K58" i="13"/>
  <c r="K47" i="13"/>
  <c r="K86" i="13"/>
  <c r="L75" i="13"/>
  <c r="M75" i="13" s="1"/>
  <c r="M14" i="13"/>
  <c r="M90" i="13"/>
  <c r="K134" i="13"/>
  <c r="K41" i="13"/>
  <c r="L94" i="13"/>
  <c r="M94" i="13" s="1"/>
  <c r="K36" i="13"/>
  <c r="K111" i="13"/>
  <c r="K138" i="13"/>
  <c r="K125" i="13"/>
  <c r="K93" i="13"/>
  <c r="K46" i="13"/>
  <c r="L78" i="13"/>
  <c r="M78" i="13" s="1"/>
  <c r="K72" i="13"/>
  <c r="K5" i="13"/>
  <c r="K50" i="13"/>
  <c r="K79" i="13"/>
  <c r="K23" i="13"/>
  <c r="K136" i="13"/>
  <c r="L110" i="13"/>
  <c r="M110" i="13" s="1"/>
  <c r="K130" i="13"/>
  <c r="K45" i="13"/>
  <c r="V40" i="13" l="1"/>
  <c r="X40" i="13" s="1"/>
  <c r="S191" i="13"/>
  <c r="S194" i="13" s="1"/>
  <c r="K191" i="13"/>
  <c r="K194" i="13" s="1"/>
  <c r="T191" i="13"/>
  <c r="V61" i="13"/>
  <c r="X61" i="13" s="1"/>
  <c r="V114" i="13"/>
  <c r="X114" i="13" s="1"/>
  <c r="V104" i="13"/>
  <c r="X104" i="13" s="1"/>
  <c r="V22" i="13"/>
  <c r="X22" i="13" s="1"/>
  <c r="V105" i="13"/>
  <c r="X105" i="13" s="1"/>
  <c r="V129" i="13"/>
  <c r="X129" i="13" s="1"/>
  <c r="V54" i="13"/>
  <c r="X54" i="13" s="1"/>
  <c r="V51" i="13"/>
  <c r="X51" i="13" s="1"/>
  <c r="V111" i="13"/>
  <c r="X111" i="13" s="1"/>
  <c r="V102" i="13"/>
  <c r="X102" i="13" s="1"/>
  <c r="V137" i="13"/>
  <c r="X137" i="13" s="1"/>
  <c r="V58" i="13"/>
  <c r="X58" i="13" s="1"/>
  <c r="V91" i="13"/>
  <c r="X91" i="13" s="1"/>
  <c r="V68" i="13"/>
  <c r="X68" i="13" s="1"/>
  <c r="V99" i="13"/>
  <c r="X99" i="13" s="1"/>
  <c r="V12" i="13"/>
  <c r="X12" i="13" s="1"/>
  <c r="V135" i="13"/>
  <c r="X135" i="13" s="1"/>
  <c r="V95" i="13"/>
  <c r="X95" i="13" s="1"/>
  <c r="V81" i="13"/>
  <c r="X81" i="13" s="1"/>
  <c r="K188" i="13"/>
  <c r="V18" i="13"/>
  <c r="X18" i="13" s="1"/>
  <c r="V8" i="13"/>
  <c r="X8" i="13" s="1"/>
  <c r="T188" i="13"/>
  <c r="V17" i="13"/>
  <c r="X17" i="13" s="1"/>
  <c r="U4" i="13"/>
  <c r="S188" i="13"/>
  <c r="V113" i="13"/>
  <c r="X113" i="13" s="1"/>
  <c r="V132" i="13"/>
  <c r="X132" i="13" s="1"/>
  <c r="V23" i="13"/>
  <c r="X23" i="13" s="1"/>
  <c r="V85" i="13"/>
  <c r="X85" i="13" s="1"/>
  <c r="V112" i="13"/>
  <c r="X112" i="13" s="1"/>
  <c r="V77" i="13"/>
  <c r="X77" i="13" s="1"/>
  <c r="V46" i="13"/>
  <c r="X46" i="13" s="1"/>
  <c r="V79" i="13"/>
  <c r="X79" i="13" s="1"/>
  <c r="V50" i="13"/>
  <c r="X50" i="13" s="1"/>
  <c r="V60" i="13"/>
  <c r="X60" i="13" s="1"/>
  <c r="V13" i="13"/>
  <c r="X13" i="13" s="1"/>
  <c r="V45" i="13"/>
  <c r="X45" i="13" s="1"/>
  <c r="V62" i="13"/>
  <c r="X62" i="13" s="1"/>
  <c r="V130" i="13"/>
  <c r="X130" i="13" s="1"/>
  <c r="V6" i="13"/>
  <c r="X6" i="13" s="1"/>
  <c r="V49" i="13"/>
  <c r="X49" i="13" s="1"/>
  <c r="V138" i="13"/>
  <c r="X138" i="13" s="1"/>
  <c r="V120" i="13"/>
  <c r="X120" i="13" s="1"/>
  <c r="V108" i="13"/>
  <c r="X108" i="13" s="1"/>
  <c r="V59" i="13"/>
  <c r="X59" i="13" s="1"/>
  <c r="V71" i="13"/>
  <c r="X71" i="13" s="1"/>
  <c r="V126" i="13"/>
  <c r="X126" i="13" s="1"/>
  <c r="V128" i="13"/>
  <c r="X128" i="13" s="1"/>
  <c r="V5" i="13"/>
  <c r="X5" i="13" s="1"/>
  <c r="V25" i="13"/>
  <c r="X25" i="13" s="1"/>
  <c r="V41" i="13"/>
  <c r="X41" i="13" s="1"/>
  <c r="V48" i="13"/>
  <c r="X48" i="13" s="1"/>
  <c r="V24" i="13"/>
  <c r="X24" i="13" s="1"/>
  <c r="V103" i="13"/>
  <c r="X103" i="13" s="1"/>
  <c r="V93" i="13"/>
  <c r="X93" i="13" s="1"/>
  <c r="V44" i="13"/>
  <c r="X44" i="13" s="1"/>
  <c r="V70" i="13"/>
  <c r="X70" i="13" s="1"/>
  <c r="V84" i="13"/>
  <c r="X84" i="13" s="1"/>
  <c r="V65" i="13"/>
  <c r="X65" i="13" s="1"/>
  <c r="V26" i="13"/>
  <c r="X26" i="13" s="1"/>
  <c r="V101" i="13"/>
  <c r="X101" i="13" s="1"/>
  <c r="V35" i="13"/>
  <c r="X35" i="13" s="1"/>
  <c r="V80" i="13"/>
  <c r="X80" i="13" s="1"/>
  <c r="V92" i="13"/>
  <c r="X92" i="13" s="1"/>
  <c r="V97" i="13"/>
  <c r="X97" i="13" s="1"/>
  <c r="V52" i="13"/>
  <c r="X52" i="13" s="1"/>
  <c r="V136" i="13"/>
  <c r="X136" i="13" s="1"/>
  <c r="V31" i="13"/>
  <c r="X31" i="13" s="1"/>
  <c r="V69" i="13"/>
  <c r="X69" i="13" s="1"/>
  <c r="V57" i="13"/>
  <c r="X57" i="13" s="1"/>
  <c r="V9" i="13"/>
  <c r="X9" i="13" s="1"/>
  <c r="V10" i="13"/>
  <c r="X10" i="13" s="1"/>
  <c r="V106" i="13"/>
  <c r="X106" i="13" s="1"/>
  <c r="V98" i="13"/>
  <c r="X98" i="13" s="1"/>
  <c r="V47" i="13"/>
  <c r="X47" i="13" s="1"/>
  <c r="V115" i="13"/>
  <c r="X115" i="13" s="1"/>
  <c r="V72" i="13"/>
  <c r="X72" i="13" s="1"/>
  <c r="V43" i="13"/>
  <c r="X43" i="13" s="1"/>
  <c r="V89" i="13"/>
  <c r="X89" i="13" s="1"/>
  <c r="V63" i="13"/>
  <c r="X63" i="13" s="1"/>
  <c r="V133" i="13"/>
  <c r="X133" i="13" s="1"/>
  <c r="V32" i="13"/>
  <c r="X32" i="13" s="1"/>
  <c r="V36" i="13"/>
  <c r="X36" i="13" s="1"/>
  <c r="V64" i="13"/>
  <c r="X64" i="13" s="1"/>
  <c r="V127" i="13"/>
  <c r="X127" i="13" s="1"/>
  <c r="V125" i="13"/>
  <c r="X125" i="13" s="1"/>
  <c r="V123" i="13"/>
  <c r="X123" i="13" s="1"/>
  <c r="V96" i="13"/>
  <c r="X96" i="13" s="1"/>
  <c r="V67" i="13"/>
  <c r="X67" i="13" s="1"/>
  <c r="V124" i="13"/>
  <c r="X124" i="13" s="1"/>
  <c r="V74" i="13"/>
  <c r="X74" i="13" s="1"/>
  <c r="V134" i="13"/>
  <c r="X134" i="13" s="1"/>
  <c r="V107" i="13"/>
  <c r="X107" i="13" s="1"/>
  <c r="V83" i="13"/>
  <c r="X83" i="13" s="1"/>
  <c r="V15" i="13"/>
  <c r="V7" i="13"/>
  <c r="X7" i="13" s="1"/>
  <c r="V28" i="13"/>
  <c r="X28" i="13" s="1"/>
  <c r="V82" i="13"/>
  <c r="X82" i="13" s="1"/>
  <c r="V88" i="13"/>
  <c r="X88" i="13" s="1"/>
  <c r="V100" i="13"/>
  <c r="X100" i="13" s="1"/>
  <c r="M131" i="13"/>
  <c r="M103" i="13"/>
  <c r="L108" i="13"/>
  <c r="M108" i="13" s="1"/>
  <c r="L70" i="13"/>
  <c r="M70" i="13" s="1"/>
  <c r="L69" i="13"/>
  <c r="M69" i="13" s="1"/>
  <c r="N138" i="13"/>
  <c r="N41" i="13"/>
  <c r="M132" i="13"/>
  <c r="L100" i="13"/>
  <c r="M100" i="13" s="1"/>
  <c r="L43" i="13"/>
  <c r="M43" i="13" s="1"/>
  <c r="L107" i="13"/>
  <c r="M107" i="13" s="1"/>
  <c r="L52" i="13"/>
  <c r="M52" i="13" s="1"/>
  <c r="L136" i="13"/>
  <c r="M136" i="13" s="1"/>
  <c r="M80" i="13"/>
  <c r="L25" i="13"/>
  <c r="M25" i="13" s="1"/>
  <c r="L51" i="13"/>
  <c r="M51" i="13" s="1"/>
  <c r="L111" i="13"/>
  <c r="M111" i="13" s="1"/>
  <c r="L134" i="13"/>
  <c r="M134" i="13" s="1"/>
  <c r="M86" i="13"/>
  <c r="L133" i="13"/>
  <c r="M133" i="13" s="1"/>
  <c r="L22" i="13"/>
  <c r="L48" i="13"/>
  <c r="M48" i="13" s="1"/>
  <c r="L128" i="13"/>
  <c r="M128" i="13" s="1"/>
  <c r="L49" i="13"/>
  <c r="M49" i="13" s="1"/>
  <c r="L137" i="13"/>
  <c r="M137" i="13" s="1"/>
  <c r="N28" i="13"/>
  <c r="L45" i="13"/>
  <c r="M45" i="13" s="1"/>
  <c r="L46" i="13"/>
  <c r="M46" i="13" s="1"/>
  <c r="M89" i="13"/>
  <c r="M6" i="13"/>
  <c r="M130" i="13"/>
  <c r="L47" i="13"/>
  <c r="M47" i="13" s="1"/>
  <c r="L8" i="13"/>
  <c r="L62" i="13"/>
  <c r="M62" i="13" s="1"/>
  <c r="L28" i="13"/>
  <c r="M28" i="13" s="1"/>
  <c r="N119" i="13"/>
  <c r="L67" i="13"/>
  <c r="M67" i="13" s="1"/>
  <c r="L59" i="13"/>
  <c r="M59" i="13" s="1"/>
  <c r="L124" i="13"/>
  <c r="M124" i="13" s="1"/>
  <c r="L24" i="13"/>
  <c r="M24" i="13" s="1"/>
  <c r="L60" i="13"/>
  <c r="M60" i="13" s="1"/>
  <c r="M85" i="13"/>
  <c r="N57" i="13"/>
  <c r="L127" i="13"/>
  <c r="M127" i="13" s="1"/>
  <c r="L63" i="13"/>
  <c r="M63" i="13" s="1"/>
  <c r="L125" i="13"/>
  <c r="M125" i="13" s="1"/>
  <c r="L23" i="13"/>
  <c r="M23" i="13" s="1"/>
  <c r="M41" i="13"/>
  <c r="N81" i="13"/>
  <c r="L58" i="13"/>
  <c r="M58" i="13" s="1"/>
  <c r="L40" i="13"/>
  <c r="M40" i="13" s="1"/>
  <c r="M96" i="13"/>
  <c r="L129" i="13"/>
  <c r="M129" i="13" s="1"/>
  <c r="M82" i="13"/>
  <c r="L79" i="13"/>
  <c r="M79" i="13" s="1"/>
  <c r="L50" i="13"/>
  <c r="M50" i="13" s="1"/>
  <c r="L93" i="13"/>
  <c r="N93" i="13" s="1"/>
  <c r="M91" i="13"/>
  <c r="M5" i="13"/>
  <c r="N16" i="13"/>
  <c r="L72" i="13"/>
  <c r="M72" i="13" s="1"/>
  <c r="L138" i="13"/>
  <c r="M138" i="13" s="1"/>
  <c r="L36" i="13"/>
  <c r="L98" i="13"/>
  <c r="L61" i="13"/>
  <c r="M61" i="13" s="1"/>
  <c r="M88" i="13"/>
  <c r="L44" i="13"/>
  <c r="M44" i="13" s="1"/>
  <c r="N96" i="13"/>
  <c r="U188" i="13" l="1"/>
  <c r="U191" i="13"/>
  <c r="L191" i="13"/>
  <c r="V4" i="13"/>
  <c r="T194" i="13"/>
  <c r="L188" i="13"/>
  <c r="W120" i="13"/>
  <c r="W58" i="13"/>
  <c r="W17" i="13"/>
  <c r="W42" i="13"/>
  <c r="W82" i="13"/>
  <c r="W29" i="13"/>
  <c r="W97" i="13"/>
  <c r="N38" i="13"/>
  <c r="M93" i="13"/>
  <c r="N116" i="13"/>
  <c r="N54" i="13"/>
  <c r="N135" i="13"/>
  <c r="N25" i="13"/>
  <c r="M36" i="13"/>
  <c r="N14" i="13"/>
  <c r="M98" i="13"/>
  <c r="N78" i="13"/>
  <c r="M8" i="13"/>
  <c r="M191" i="13" s="1"/>
  <c r="M22" i="13"/>
  <c r="X4" i="13" l="1"/>
  <c r="X194" i="13" s="1"/>
  <c r="V191" i="13"/>
  <c r="V194" i="13" s="1"/>
  <c r="N191" i="13"/>
  <c r="V188" i="13"/>
  <c r="W4" i="13"/>
  <c r="W191" i="13" s="1"/>
  <c r="W194" i="13" s="1"/>
  <c r="M188" i="13"/>
  <c r="U194" i="13"/>
  <c r="N188" i="13"/>
  <c r="L2" i="13"/>
  <c r="L194" i="13"/>
  <c r="W188" i="13" l="1"/>
  <c r="N2" i="13"/>
  <c r="N194" i="13"/>
  <c r="M2" i="13"/>
  <c r="M194" i="13"/>
  <c r="A43" i="8" l="1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C45" i="8"/>
  <c r="E139" i="6"/>
  <c r="D139" i="6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</calcChain>
</file>

<file path=xl/sharedStrings.xml><?xml version="1.0" encoding="utf-8"?>
<sst xmlns="http://schemas.openxmlformats.org/spreadsheetml/2006/main" count="647" uniqueCount="245">
  <si>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</si>
  <si>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</si>
  <si>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</si>
  <si>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</si>
  <si>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</si>
  <si>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</si>
  <si>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</si>
  <si>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</si>
  <si>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</si>
  <si>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</si>
  <si>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</si>
  <si>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</si>
  <si>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</si>
  <si>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</si>
  <si>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</si>
  <si>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</si>
  <si>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</si>
  <si>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</si>
  <si>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</si>
  <si>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</si>
  <si>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</si>
  <si>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</si>
  <si>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</si>
  <si>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</si>
  <si>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</si>
  <si>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</si>
  <si>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</si>
  <si>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</si>
  <si>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</si>
  <si>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</si>
  <si>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</si>
  <si>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</si>
  <si>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</si>
  <si>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</si>
  <si>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</si>
  <si>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</si>
  <si>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</si>
  <si>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</si>
  <si>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</si>
  <si>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</si>
  <si>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</si>
  <si>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</si>
  <si>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</si>
  <si>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</si>
  <si>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</si>
  <si>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</si>
  <si>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</si>
  <si>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</si>
  <si>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</si>
  <si>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</si>
  <si>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</si>
  <si>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</si>
  <si>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</si>
  <si>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</si>
  <si>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</si>
  <si>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</si>
  <si>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</si>
  <si>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</si>
  <si>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</si>
  <si>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</si>
  <si>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</si>
  <si>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</si>
  <si>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</si>
  <si>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</si>
  <si>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</si>
  <si>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</si>
  <si>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</si>
  <si>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</si>
  <si>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</si>
  <si>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</si>
  <si>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</si>
  <si>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</si>
  <si>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</si>
  <si>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</si>
  <si>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</si>
  <si>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</si>
  <si>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</si>
  <si>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</si>
  <si>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</si>
  <si>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</si>
  <si>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</si>
  <si>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</si>
  <si>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</si>
  <si>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</si>
  <si>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</si>
  <si>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</si>
  <si>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</si>
  <si>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</si>
  <si>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</si>
  <si>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</si>
  <si>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</si>
  <si>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</si>
  <si>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</si>
  <si>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</si>
  <si>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</si>
  <si>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</si>
  <si>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</si>
  <si>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</si>
  <si>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</si>
  <si>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</si>
  <si>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</si>
  <si>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</si>
  <si>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</si>
  <si>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</si>
  <si>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</si>
  <si>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</si>
  <si>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</si>
  <si>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</si>
  <si>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</si>
  <si>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</si>
  <si>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</si>
  <si>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</si>
  <si>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</si>
  <si>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</si>
  <si>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</si>
  <si>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</si>
  <si>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</si>
  <si>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</si>
  <si>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</si>
  <si>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</si>
  <si>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</si>
  <si>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</si>
  <si>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</si>
  <si>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</si>
  <si>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</si>
  <si>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</si>
  <si>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</si>
  <si>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</si>
  <si>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</si>
  <si>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</si>
  <si>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</si>
  <si>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</si>
  <si>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</si>
  <si>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</si>
  <si>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</si>
  <si>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</si>
  <si>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</si>
  <si>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</si>
  <si>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</si>
  <si>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</si>
  <si>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</si>
  <si>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</si>
  <si>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</si>
  <si>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</si>
  <si>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</si>
  <si>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</si>
  <si>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</si>
  <si>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</si>
  <si>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</si>
  <si>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</si>
  <si>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</si>
  <si>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</si>
  <si>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</si>
  <si>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</si>
  <si>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</si>
  <si>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</si>
  <si>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</si>
  <si>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</si>
  <si>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</si>
  <si>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</si>
  <si>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</si>
  <si>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</si>
  <si>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</si>
  <si>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</si>
  <si>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</si>
  <si>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</si>
  <si>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</si>
  <si>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</si>
  <si>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</si>
  <si>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</si>
  <si>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</si>
  <si>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</si>
  <si>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</si>
  <si>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</si>
  <si>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</si>
  <si>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</si>
  <si>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</si>
  <si>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</si>
  <si>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</si>
  <si>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</si>
  <si>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</si>
  <si>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</si>
  <si>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</si>
  <si>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</si>
  <si>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</si>
  <si>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</si>
  <si>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</si>
  <si>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</si>
  <si>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</si>
  <si>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</si>
  <si>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</si>
  <si>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Schválený rozpočet</t>
  </si>
  <si>
    <t>Úprava                 (+ / - )</t>
  </si>
  <si>
    <t>FP v €</t>
  </si>
  <si>
    <t>ŠKOLSKÉ  ÚRADY (OBCE) - ROK 2021</t>
  </si>
  <si>
    <t>ŠKOLSKÉ  ÚRADY (VÚC)- ROK 2021</t>
  </si>
  <si>
    <t>CIRKEVNÍ ZRIAĎOVATELIA - ROK 2021</t>
  </si>
  <si>
    <t>sumár                     po krajoch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</si>
  <si>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</si>
  <si>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</si>
  <si>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</si>
  <si>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</si>
  <si>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</si>
  <si>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</si>
  <si>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</si>
  <si>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SR 2023</t>
  </si>
  <si>
    <t>Žiaci           
k 15.9.2022</t>
  </si>
  <si>
    <t>Valorizácia spolu</t>
  </si>
  <si>
    <t>Valorizácia 2023 a rozpis 610 za rok 2022</t>
  </si>
  <si>
    <t>Odvody na valorizáciu</t>
  </si>
  <si>
    <t>Odvody na valorizáciu 2023 a rozpis 620 za rok 2022</t>
  </si>
  <si>
    <t>Obec Považany-sídlo Trenč. Bohuslavice</t>
  </si>
  <si>
    <t>Číslo škol. úradu</t>
  </si>
  <si>
    <t>valorizácia 
3 %</t>
  </si>
  <si>
    <t>valorizácia 
7 % od 1.1.23</t>
  </si>
  <si>
    <t>valorizácia 
10 % od 1.9.23</t>
  </si>
  <si>
    <t>UR s valor. za kraj</t>
  </si>
  <si>
    <t>Mestská časť Bratislava - Dev. N.Ves</t>
  </si>
  <si>
    <t>Mestská časť Bratislava - Pod.Biskup.</t>
  </si>
  <si>
    <t>Kód zriaďovateľa</t>
  </si>
  <si>
    <t>O</t>
  </si>
  <si>
    <t>Úprava rozpočtu 2023</t>
  </si>
  <si>
    <t>V</t>
  </si>
  <si>
    <t>C</t>
  </si>
  <si>
    <t>SPOLU obce</t>
  </si>
  <si>
    <t>SPOLU VÚC</t>
  </si>
  <si>
    <t>SPOLU cirkev</t>
  </si>
  <si>
    <t>UR s valorizáciou/upravený príspevok  spolu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</si>
  <si>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</si>
  <si>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</si>
  <si>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</si>
  <si>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</si>
  <si>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</si>
  <si>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kresť.cirkev na Slovensku, Cirk.zbor Levice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</si>
  <si>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</si>
  <si>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</si>
  <si>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</si>
  <si>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</si>
  <si>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</si>
  <si>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</si>
  <si>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</si>
  <si>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</si>
  <si>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ŠKOLSKÉ  ÚRADY 2023 - rozpis finančných prostriedkov</t>
  </si>
  <si>
    <t>Spolu</t>
  </si>
  <si>
    <t>Bratislava, 11.04.2023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</si>
</sst>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80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ont="1" applyFill="1" applyBorder="1" applyAlignment="1">
      <alignment wrapText="1"/>
    </xf>
    <xf numFmtId="3" fontId="0" fillId="3" borderId="18" xfId="0" applyNumberFormat="1" applyFill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Fon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1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5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3" fontId="0" fillId="0" borderId="0" xfId="0" applyNumberFormat="1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5" borderId="41" xfId="0" applyNumberFormat="1" applyFon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 wrapText="1"/>
    </xf>
    <xf numFmtId="3" fontId="0" fillId="0" borderId="36" xfId="0" applyNumberFormat="1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/>
    <xf numFmtId="3" fontId="2" fillId="2" borderId="47" xfId="0" applyNumberFormat="1" applyFont="1" applyFill="1" applyBorder="1"/>
    <xf numFmtId="3" fontId="2" fillId="2" borderId="48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3" fontId="2" fillId="2" borderId="49" xfId="0" applyNumberFormat="1" applyFont="1" applyFill="1" applyBorder="1"/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23" xfId="0" applyFont="1" applyFill="1" applyBorder="1" applyAlignment="1">
      <alignment horizontal="left" indent="2"/>
    </xf>
    <xf numFmtId="0" fontId="0" fillId="0" borderId="13" xfId="0" applyFont="1" applyFill="1" applyBorder="1" applyAlignment="1">
      <alignment horizontal="left" indent="2"/>
    </xf>
    <xf numFmtId="0" fontId="2" fillId="2" borderId="45" xfId="0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Alignment="1">
      <alignment horizontal="center" vertical="center" wrapText="1"/>
    </xf>
    <xf numFmtId="164" fontId="0" fillId="5" borderId="7" xfId="0" applyNumberFormat="1" applyFont="1" applyFill="1" applyBorder="1" applyAlignment="1">
      <alignment horizontal="center" vertical="center" wrapText="1"/>
    </xf>
    <xf numFmtId="164" fontId="0" fillId="5" borderId="46" xfId="0" applyNumberFormat="1" applyFon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64" fontId="0" fillId="5" borderId="42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50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Font="1" applyFill="1" applyBorder="1" applyAlignment="1">
      <alignment horizontal="left" indent="2"/>
    </xf>
    <xf numFmtId="164" fontId="0" fillId="5" borderId="44" xfId="0" applyNumberFormat="1" applyFont="1" applyFill="1" applyBorder="1" applyAlignment="1">
      <alignment horizontal="center" vertical="center" wrapText="1"/>
    </xf>
    <xf numFmtId="0" fontId="0" fillId="0" borderId="31" xfId="0" applyFont="1" applyBorder="1"/>
    <xf numFmtId="3" fontId="0" fillId="0" borderId="40" xfId="0" applyNumberFormat="1" applyFont="1" applyBorder="1"/>
    <xf numFmtId="3" fontId="0" fillId="0" borderId="40" xfId="0" applyNumberFormat="1" applyBorder="1"/>
    <xf numFmtId="0" fontId="0" fillId="0" borderId="43" xfId="0" applyFont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0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2" xfId="0" applyNumberFormat="1" applyFont="1" applyFill="1" applyBorder="1"/>
    <xf numFmtId="3" fontId="2" fillId="2" borderId="46" xfId="0" applyNumberFormat="1" applyFont="1" applyFill="1" applyBorder="1"/>
    <xf numFmtId="3" fontId="2" fillId="2" borderId="44" xfId="0" applyNumberFormat="1" applyFont="1" applyFill="1" applyBorder="1"/>
    <xf numFmtId="0" fontId="0" fillId="0" borderId="31" xfId="0" applyFont="1" applyFill="1" applyBorder="1"/>
    <xf numFmtId="3" fontId="0" fillId="0" borderId="40" xfId="0" applyNumberFormat="1" applyFont="1" applyFill="1" applyBorder="1"/>
    <xf numFmtId="3" fontId="0" fillId="0" borderId="29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 wrapText="1"/>
    </xf>
    <xf numFmtId="3" fontId="0" fillId="0" borderId="18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 wrapText="1"/>
    </xf>
    <xf numFmtId="3" fontId="0" fillId="0" borderId="36" xfId="0" applyNumberFormat="1" applyFont="1" applyFill="1" applyBorder="1" applyAlignment="1">
      <alignment horizontal="center" wrapText="1"/>
    </xf>
    <xf numFmtId="3" fontId="0" fillId="7" borderId="19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wrapText="1"/>
    </xf>
    <xf numFmtId="3" fontId="0" fillId="7" borderId="35" xfId="0" applyNumberFormat="1" applyFont="1" applyFill="1" applyBorder="1" applyAlignment="1">
      <alignment horizontal="right" wrapText="1"/>
    </xf>
    <xf numFmtId="3" fontId="0" fillId="7" borderId="19" xfId="0" applyNumberFormat="1" applyFont="1" applyFill="1" applyBorder="1" applyAlignment="1">
      <alignment horizontal="right" wrapText="1"/>
    </xf>
    <xf numFmtId="3" fontId="0" fillId="7" borderId="16" xfId="0" applyNumberFormat="1" applyFont="1" applyFill="1" applyBorder="1" applyAlignment="1">
      <alignment horizontal="right" wrapText="1"/>
    </xf>
    <xf numFmtId="3" fontId="0" fillId="7" borderId="36" xfId="0" applyNumberFormat="1" applyFont="1" applyFill="1" applyBorder="1" applyAlignment="1">
      <alignment horizontal="right" wrapText="1"/>
    </xf>
    <xf numFmtId="3" fontId="0" fillId="7" borderId="18" xfId="0" applyNumberFormat="1" applyFont="1" applyFill="1" applyBorder="1" applyAlignment="1">
      <alignment horizontal="right"/>
    </xf>
    <xf numFmtId="3" fontId="0" fillId="7" borderId="18" xfId="0" applyNumberFormat="1" applyFont="1" applyFill="1" applyBorder="1"/>
    <xf numFmtId="3" fontId="0" fillId="7" borderId="35" xfId="0" applyNumberFormat="1" applyFont="1" applyFill="1" applyBorder="1"/>
    <xf numFmtId="3" fontId="0" fillId="7" borderId="19" xfId="0" applyNumberFormat="1" applyFont="1" applyFill="1" applyBorder="1"/>
    <xf numFmtId="3" fontId="0" fillId="7" borderId="36" xfId="0" applyNumberFormat="1" applyFont="1" applyFill="1" applyBorder="1"/>
    <xf numFmtId="3" fontId="0" fillId="0" borderId="4" xfId="0" applyNumberFormat="1" applyFill="1" applyBorder="1"/>
    <xf numFmtId="3" fontId="0" fillId="0" borderId="54" xfId="0" applyNumberFormat="1" applyBorder="1"/>
    <xf numFmtId="0" fontId="0" fillId="0" borderId="16" xfId="0" applyBorder="1"/>
    <xf numFmtId="0" fontId="1" fillId="0" borderId="0" xfId="0" applyFont="1" applyAlignment="1">
      <alignment horizontal="center"/>
    </xf>
    <xf numFmtId="3" fontId="8" fillId="5" borderId="4" xfId="0" applyNumberFormat="1" applyFont="1" applyFill="1" applyBorder="1" applyAlignment="1">
      <alignment wrapText="1"/>
    </xf>
    <xf numFmtId="3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3" fontId="10" fillId="5" borderId="4" xfId="0" applyNumberFormat="1" applyFont="1" applyFill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8" fillId="0" borderId="4" xfId="0" applyNumberFormat="1" applyFont="1" applyFill="1" applyBorder="1"/>
    <xf numFmtId="0" fontId="8" fillId="4" borderId="11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9" borderId="16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3" fontId="9" fillId="2" borderId="16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9" fillId="4" borderId="39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/>
    </xf>
    <xf numFmtId="0" fontId="9" fillId="6" borderId="55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3" fontId="9" fillId="4" borderId="11" xfId="0" applyNumberFormat="1" applyFont="1" applyFill="1" applyBorder="1" applyAlignment="1">
      <alignment vertical="center"/>
    </xf>
    <xf numFmtId="3" fontId="9" fillId="4" borderId="29" xfId="0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3" fontId="9" fillId="4" borderId="50" xfId="0" applyNumberFormat="1" applyFont="1" applyFill="1" applyBorder="1" applyAlignment="1">
      <alignment vertical="center"/>
    </xf>
    <xf numFmtId="3" fontId="9" fillId="9" borderId="50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3" fontId="9" fillId="4" borderId="53" xfId="0" applyNumberFormat="1" applyFont="1" applyFill="1" applyBorder="1" applyAlignment="1">
      <alignment vertical="center"/>
    </xf>
    <xf numFmtId="3" fontId="9" fillId="4" borderId="9" xfId="0" applyNumberFormat="1" applyFont="1" applyFill="1" applyBorder="1" applyAlignment="1">
      <alignment vertical="center"/>
    </xf>
    <xf numFmtId="3" fontId="9" fillId="4" borderId="56" xfId="0" applyNumberFormat="1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vertical="center"/>
    </xf>
    <xf numFmtId="3" fontId="9" fillId="6" borderId="50" xfId="0" applyNumberFormat="1" applyFont="1" applyFill="1" applyBorder="1" applyAlignment="1">
      <alignment vertical="center"/>
    </xf>
    <xf numFmtId="3" fontId="9" fillId="6" borderId="45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vertical="center"/>
    </xf>
    <xf numFmtId="164" fontId="9" fillId="4" borderId="53" xfId="0" applyNumberFormat="1" applyFont="1" applyFill="1" applyBorder="1" applyAlignment="1">
      <alignment vertical="center"/>
    </xf>
    <xf numFmtId="0" fontId="0" fillId="0" borderId="45" xfId="0" applyBorder="1"/>
    <xf numFmtId="0" fontId="2" fillId="0" borderId="50" xfId="0" applyFont="1" applyBorder="1"/>
    <xf numFmtId="3" fontId="0" fillId="0" borderId="45" xfId="0" applyNumberFormat="1" applyBorder="1"/>
    <xf numFmtId="0" fontId="0" fillId="0" borderId="56" xfId="0" applyBorder="1"/>
    <xf numFmtId="3" fontId="9" fillId="10" borderId="50" xfId="0" applyNumberFormat="1" applyFont="1" applyFill="1" applyBorder="1" applyAlignment="1">
      <alignment horizontal="right" vertical="center" wrapText="1"/>
    </xf>
    <xf numFmtId="3" fontId="9" fillId="6" borderId="52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/>
    <xf numFmtId="3" fontId="8" fillId="5" borderId="4" xfId="0" applyNumberFormat="1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3" fontId="8" fillId="5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/>
    <xf numFmtId="0" fontId="8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3" fontId="9" fillId="6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/>
    </xf>
    <xf numFmtId="0" fontId="9" fillId="6" borderId="4" xfId="0" applyFont="1" applyFill="1" applyBorder="1" applyAlignment="1">
      <alignment horizontal="center" vertical="center" textRotation="90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0" fontId="2" fillId="0" borderId="4" xfId="0" applyFont="1" applyFill="1" applyBorder="1"/>
    <xf numFmtId="3" fontId="9" fillId="0" borderId="4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/>
    <xf numFmtId="0" fontId="9" fillId="0" borderId="5" xfId="0" applyFont="1" applyBorder="1"/>
    <xf numFmtId="0" fontId="9" fillId="0" borderId="7" xfId="0" applyFont="1" applyBorder="1"/>
    <xf numFmtId="0" fontId="9" fillId="0" borderId="38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0" fontId="11" fillId="5" borderId="4" xfId="0" applyFont="1" applyFill="1" applyBorder="1"/>
    <xf numFmtId="3" fontId="11" fillId="5" borderId="4" xfId="0" applyNumberFormat="1" applyFont="1" applyFill="1" applyBorder="1" applyAlignment="1">
      <alignment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/>
    <xf numFmtId="3" fontId="11" fillId="0" borderId="4" xfId="0" applyNumberFormat="1" applyFont="1" applyFill="1" applyBorder="1" applyAlignment="1">
      <alignment horizontal="right" wrapText="1"/>
    </xf>
    <xf numFmtId="3" fontId="10" fillId="0" borderId="4" xfId="0" applyNumberFormat="1" applyFont="1" applyFill="1" applyBorder="1" applyAlignment="1">
      <alignment horizontal="right" wrapText="1"/>
    </xf>
    <xf numFmtId="3" fontId="11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9" fillId="6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right" vertical="center"/>
    </xf>
  </cellXfs>
  <cellStyles count="2">
    <cellStyle name="Normálna" xfId="0" builtinId="0"/>
    <cellStyle name="normálne_R-2006" xfId="1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líková Mária" refreshedDate="45016.465051851854" createdVersion="6" refreshedVersion="6" minRefreshableVersion="3" recordCount="184">
  <cacheSource type="worksheet">
    <worksheetSource ref="A3:X187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271" t="s">
        <v>196</v>
      </c>
      <c r="B1" s="271"/>
      <c r="C1" s="271"/>
      <c r="D1" s="271"/>
      <c r="E1" s="271"/>
    </row>
    <row r="2" spans="1:21" ht="15.95" customHeight="1" thickBot="1" x14ac:dyDescent="0.25">
      <c r="A2" s="60"/>
      <c r="B2" s="60"/>
      <c r="C2" s="60"/>
      <c r="D2" s="60"/>
      <c r="E2" s="60"/>
    </row>
    <row r="3" spans="1:21" ht="39" thickBot="1" x14ac:dyDescent="0.25">
      <c r="A3" s="34" t="s">
        <v>135</v>
      </c>
      <c r="B3" s="31" t="s">
        <v>185</v>
      </c>
      <c r="C3" s="116" t="s">
        <v>146</v>
      </c>
      <c r="D3" s="109" t="s">
        <v>149</v>
      </c>
      <c r="E3" s="24" t="s">
        <v>184</v>
      </c>
      <c r="F3" s="24" t="s">
        <v>198</v>
      </c>
    </row>
    <row r="4" spans="1:21" s="32" customFormat="1" x14ac:dyDescent="0.2">
      <c r="A4" s="36" t="e">
        <f>#REF!</f>
        <v>#REF!</v>
      </c>
      <c r="B4" s="120" t="e">
        <f>#REF!</f>
        <v>#REF!</v>
      </c>
      <c r="C4" s="145">
        <v>530</v>
      </c>
      <c r="D4" s="121" t="e">
        <f>#REF!</f>
        <v>#REF!</v>
      </c>
      <c r="E4" s="47" t="e">
        <f>#REF!</f>
        <v>#REF!</v>
      </c>
      <c r="F4" s="133" t="e">
        <f>IF(A4&lt;&gt;A5,SUMIF($A$4:A4,A4,$E$4:E4),"")</f>
        <v>#REF!</v>
      </c>
      <c r="G4" s="136"/>
      <c r="H4" s="5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</row>
    <row r="5" spans="1:21" s="32" customFormat="1" x14ac:dyDescent="0.2">
      <c r="A5" s="37" t="e">
        <f>#REF!</f>
        <v>#REF!</v>
      </c>
      <c r="B5" s="51" t="e">
        <f>#REF!</f>
        <v>#REF!</v>
      </c>
      <c r="C5" s="146">
        <v>993</v>
      </c>
      <c r="D5" s="111" t="e">
        <f>#REF!</f>
        <v>#REF!</v>
      </c>
      <c r="E5" s="48" t="e">
        <f>#REF!</f>
        <v>#REF!</v>
      </c>
      <c r="F5" s="133" t="e">
        <f>IF(A5&lt;&gt;A6,SUMIF($A$4:A5,A5,$E$4:E5),"")</f>
        <v>#REF!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1" s="32" customFormat="1" x14ac:dyDescent="0.2">
      <c r="A6" s="38" t="e">
        <f>#REF!</f>
        <v>#REF!</v>
      </c>
      <c r="B6" s="51" t="e">
        <f>#REF!</f>
        <v>#REF!</v>
      </c>
      <c r="C6" s="146">
        <v>438</v>
      </c>
      <c r="D6" s="111" t="e">
        <f>#REF!</f>
        <v>#REF!</v>
      </c>
      <c r="E6" s="48" t="e">
        <f>#REF!</f>
        <v>#REF!</v>
      </c>
      <c r="F6" s="133" t="e">
        <f>IF(A6&lt;&gt;A7,SUMIF($A$4:A6,A6,$E$4:E6),"")</f>
        <v>#REF!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</row>
    <row r="7" spans="1:21" s="32" customFormat="1" x14ac:dyDescent="0.2">
      <c r="A7" s="37" t="e">
        <f>#REF!</f>
        <v>#REF!</v>
      </c>
      <c r="B7" s="51" t="e">
        <f>#REF!</f>
        <v>#REF!</v>
      </c>
      <c r="C7" s="146">
        <v>1587</v>
      </c>
      <c r="D7" s="111" t="e">
        <f>#REF!</f>
        <v>#REF!</v>
      </c>
      <c r="E7" s="48" t="e">
        <f>#REF!</f>
        <v>#REF!</v>
      </c>
      <c r="F7" s="133" t="e">
        <f>IF(A7&lt;&gt;A8,SUMIF($A$4:A7,A7,$E$4:E7),"")</f>
        <v>#REF!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</row>
    <row r="8" spans="1:21" s="32" customFormat="1" x14ac:dyDescent="0.2">
      <c r="A8" s="38" t="e">
        <f>#REF!</f>
        <v>#REF!</v>
      </c>
      <c r="B8" s="51" t="e">
        <f>#REF!</f>
        <v>#REF!</v>
      </c>
      <c r="C8" s="147">
        <v>3612</v>
      </c>
      <c r="D8" s="111" t="e">
        <f>#REF!</f>
        <v>#REF!</v>
      </c>
      <c r="E8" s="48" t="e">
        <f>#REF!</f>
        <v>#REF!</v>
      </c>
      <c r="F8" s="133" t="e">
        <f>IF(A8&lt;&gt;A9,SUMIF($A$4:A8,A8,$E$4:E8),"")</f>
        <v>#REF!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</row>
    <row r="9" spans="1:21" s="32" customFormat="1" x14ac:dyDescent="0.2">
      <c r="A9" s="37" t="e">
        <f>#REF!</f>
        <v>#REF!</v>
      </c>
      <c r="B9" s="51" t="e">
        <f>#REF!</f>
        <v>#REF!</v>
      </c>
      <c r="C9" s="147">
        <v>517</v>
      </c>
      <c r="D9" s="111" t="e">
        <f>#REF!</f>
        <v>#REF!</v>
      </c>
      <c r="E9" s="48" t="e">
        <f>#REF!</f>
        <v>#REF!</v>
      </c>
      <c r="F9" s="133" t="e">
        <f>IF(A9&lt;&gt;A10,SUMIF($A$4:A9,A9,$E$4:E9),"")</f>
        <v>#REF!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s="32" customFormat="1" ht="13.5" thickBot="1" x14ac:dyDescent="0.25">
      <c r="A10" s="103" t="e">
        <f>#REF!</f>
        <v>#REF!</v>
      </c>
      <c r="B10" s="107" t="e">
        <f>#REF!</f>
        <v>#REF!</v>
      </c>
      <c r="C10" s="148">
        <v>1421</v>
      </c>
      <c r="D10" s="112" t="e">
        <f>#REF!</f>
        <v>#REF!</v>
      </c>
      <c r="E10" s="49" t="e">
        <f>#REF!</f>
        <v>#REF!</v>
      </c>
      <c r="F10" s="134" t="e">
        <f>IF(A10&lt;&gt;A11,SUMIF($A$4:A10,A10,$E$4:E10),"")</f>
        <v>#REF!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</row>
    <row r="11" spans="1:21" s="32" customFormat="1" x14ac:dyDescent="0.2">
      <c r="A11" s="102" t="e">
        <f>#REF!</f>
        <v>#REF!</v>
      </c>
      <c r="B11" s="52" t="e">
        <f>#REF!</f>
        <v>#REF!</v>
      </c>
      <c r="C11" s="149">
        <v>300</v>
      </c>
      <c r="D11" s="110" t="e">
        <f>#REF!</f>
        <v>#REF!</v>
      </c>
      <c r="E11" s="118" t="e">
        <f>#REF!</f>
        <v>#REF!</v>
      </c>
      <c r="F11" s="133" t="e">
        <f>IF(A11&lt;&gt;A12,SUMIF($A$4:A11,A11,$E$4:E11),"")</f>
        <v>#REF!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spans="1:21" s="32" customFormat="1" x14ac:dyDescent="0.2">
      <c r="A12" s="39" t="e">
        <f>#REF!</f>
        <v>#REF!</v>
      </c>
      <c r="B12" s="51" t="e">
        <f>#REF!</f>
        <v>#REF!</v>
      </c>
      <c r="C12" s="149">
        <v>86</v>
      </c>
      <c r="D12" s="111" t="e">
        <f>#REF!</f>
        <v>#REF!</v>
      </c>
      <c r="E12" s="48" t="e">
        <f>#REF!</f>
        <v>#REF!</v>
      </c>
      <c r="F12" s="133" t="e">
        <f>IF(A12&lt;&gt;A13,SUMIF($A$4:A12,A12,$E$4:E12),"")</f>
        <v>#REF!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pans="1:21" s="32" customFormat="1" ht="13.5" thickBot="1" x14ac:dyDescent="0.25">
      <c r="A13" s="104" t="e">
        <f>#REF!</f>
        <v>#REF!</v>
      </c>
      <c r="B13" s="107" t="e">
        <f>#REF!</f>
        <v>#REF!</v>
      </c>
      <c r="C13" s="148">
        <v>1963</v>
      </c>
      <c r="D13" s="112" t="e">
        <f>#REF!</f>
        <v>#REF!</v>
      </c>
      <c r="E13" s="49" t="e">
        <f>#REF!</f>
        <v>#REF!</v>
      </c>
      <c r="F13" s="134" t="e">
        <f>IF(A13&lt;&gt;A14,SUMIF($A$4:A13,A13,$E$4:E13),"")</f>
        <v>#REF!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 s="32" customFormat="1" ht="13.5" thickBot="1" x14ac:dyDescent="0.25">
      <c r="A14" s="105" t="e">
        <f>#REF!</f>
        <v>#REF!</v>
      </c>
      <c r="B14" s="108" t="e">
        <f>#REF!</f>
        <v>#REF!</v>
      </c>
      <c r="C14" s="150">
        <v>460</v>
      </c>
      <c r="D14" s="113" t="e">
        <f>#REF!</f>
        <v>#REF!</v>
      </c>
      <c r="E14" s="119" t="e">
        <f>#REF!</f>
        <v>#REF!</v>
      </c>
      <c r="F14" s="135" t="e">
        <f>IF(A14&lt;&gt;A15,SUMIF($A$4:A14,A14,$E$4:E14),"")</f>
        <v>#REF!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</row>
    <row r="15" spans="1:21" s="32" customFormat="1" x14ac:dyDescent="0.2">
      <c r="A15" s="102" t="e">
        <f>#REF!</f>
        <v>#REF!</v>
      </c>
      <c r="B15" s="52" t="e">
        <f>#REF!</f>
        <v>#REF!</v>
      </c>
      <c r="C15" s="149">
        <v>233</v>
      </c>
      <c r="D15" s="110" t="e">
        <f>#REF!</f>
        <v>#REF!</v>
      </c>
      <c r="E15" s="118" t="e">
        <f>#REF!</f>
        <v>#REF!</v>
      </c>
      <c r="F15" s="133" t="e">
        <f>IF(A15&lt;&gt;A16,SUMIF($A$4:A15,A15,$E$4:E15),"")</f>
        <v>#REF!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</row>
    <row r="16" spans="1:21" s="32" customFormat="1" x14ac:dyDescent="0.2">
      <c r="A16" s="39" t="e">
        <f>#REF!</f>
        <v>#REF!</v>
      </c>
      <c r="B16" s="51" t="e">
        <f>#REF!</f>
        <v>#REF!</v>
      </c>
      <c r="C16" s="147">
        <v>0</v>
      </c>
      <c r="D16" s="111" t="e">
        <f>#REF!</f>
        <v>#REF!</v>
      </c>
      <c r="E16" s="48" t="e">
        <f>#REF!</f>
        <v>#REF!</v>
      </c>
      <c r="F16" s="133" t="e">
        <f>IF(A16&lt;&gt;A17,SUMIF($A$4:A16,A16,$E$4:E16),"")</f>
        <v>#REF!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</row>
    <row r="17" spans="1:21" s="32" customFormat="1" x14ac:dyDescent="0.2">
      <c r="A17" s="39" t="e">
        <f>#REF!</f>
        <v>#REF!</v>
      </c>
      <c r="B17" s="51" t="e">
        <f>#REF!</f>
        <v>#REF!</v>
      </c>
      <c r="C17" s="151">
        <v>14</v>
      </c>
      <c r="D17" s="114" t="e">
        <f>#REF!</f>
        <v>#REF!</v>
      </c>
      <c r="E17" s="48" t="e">
        <f>#REF!</f>
        <v>#REF!</v>
      </c>
      <c r="F17" s="133" t="e">
        <f>IF(A17&lt;&gt;A18,SUMIF($A$4:A17,A17,$E$4:E17),"")</f>
        <v>#REF!</v>
      </c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s="32" customFormat="1" x14ac:dyDescent="0.2">
      <c r="A18" s="39" t="e">
        <f>#REF!</f>
        <v>#REF!</v>
      </c>
      <c r="B18" s="51" t="e">
        <f>#REF!</f>
        <v>#REF!</v>
      </c>
      <c r="C18" s="147">
        <v>60</v>
      </c>
      <c r="D18" s="111" t="e">
        <f>#REF!</f>
        <v>#REF!</v>
      </c>
      <c r="E18" s="48" t="e">
        <f>#REF!</f>
        <v>#REF!</v>
      </c>
      <c r="F18" s="133" t="e">
        <f>IF(A18&lt;&gt;A19,SUMIF($A$4:A18,A18,$E$4:E18),"")</f>
        <v>#REF!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</row>
    <row r="19" spans="1:21" x14ac:dyDescent="0.2">
      <c r="A19" s="39" t="e">
        <f>#REF!</f>
        <v>#REF!</v>
      </c>
      <c r="B19" s="51" t="e">
        <f>#REF!</f>
        <v>#REF!</v>
      </c>
      <c r="C19" s="152">
        <v>1666</v>
      </c>
      <c r="D19" s="111" t="e">
        <f>#REF!</f>
        <v>#REF!</v>
      </c>
      <c r="E19" s="48" t="e">
        <f>#REF!</f>
        <v>#REF!</v>
      </c>
      <c r="F19" s="133" t="e">
        <f>IF(A19&lt;&gt;A20,SUMIF($A$4:A19,A19,$E$4:E19),"")</f>
        <v>#REF!</v>
      </c>
      <c r="G19" s="136"/>
    </row>
    <row r="20" spans="1:21" x14ac:dyDescent="0.2">
      <c r="A20" s="39" t="e">
        <f>#REF!</f>
        <v>#REF!</v>
      </c>
      <c r="B20" s="51" t="e">
        <f>#REF!</f>
        <v>#REF!</v>
      </c>
      <c r="C20" s="153">
        <v>3237</v>
      </c>
      <c r="D20" s="111" t="e">
        <f>#REF!</f>
        <v>#REF!</v>
      </c>
      <c r="E20" s="48" t="e">
        <f>#REF!</f>
        <v>#REF!</v>
      </c>
      <c r="F20" s="133" t="e">
        <f>IF(A20&lt;&gt;A21,SUMIF($A$4:A20,A20,$E$4:E20),"")</f>
        <v>#REF!</v>
      </c>
      <c r="G20" s="136"/>
    </row>
    <row r="21" spans="1:21" ht="13.5" thickBot="1" x14ac:dyDescent="0.25">
      <c r="A21" s="104" t="e">
        <f>#REF!</f>
        <v>#REF!</v>
      </c>
      <c r="B21" s="107" t="e">
        <f>#REF!</f>
        <v>#REF!</v>
      </c>
      <c r="C21" s="154">
        <v>186</v>
      </c>
      <c r="D21" s="112" t="e">
        <f>#REF!</f>
        <v>#REF!</v>
      </c>
      <c r="E21" s="49" t="e">
        <f>#REF!</f>
        <v>#REF!</v>
      </c>
      <c r="F21" s="134" t="e">
        <f>IF(A21&lt;&gt;A22,SUMIF($A$4:A21,A21,$E$4:E21),"")</f>
        <v>#REF!</v>
      </c>
      <c r="G21" s="136"/>
    </row>
    <row r="22" spans="1:21" x14ac:dyDescent="0.2">
      <c r="A22" s="106" t="e">
        <f>#REF!</f>
        <v>#REF!</v>
      </c>
      <c r="B22" s="52" t="e">
        <f>#REF!</f>
        <v>#REF!</v>
      </c>
      <c r="C22" s="155">
        <v>206</v>
      </c>
      <c r="D22" s="110" t="e">
        <f>#REF!</f>
        <v>#REF!</v>
      </c>
      <c r="E22" s="118" t="e">
        <f>#REF!</f>
        <v>#REF!</v>
      </c>
      <c r="F22" s="133" t="e">
        <f>IF(A22&lt;&gt;A23,SUMIF($A$4:A22,A22,$E$4:E22),"")</f>
        <v>#REF!</v>
      </c>
      <c r="G22" s="136"/>
    </row>
    <row r="23" spans="1:21" x14ac:dyDescent="0.2">
      <c r="A23" s="40" t="e">
        <f>#REF!</f>
        <v>#REF!</v>
      </c>
      <c r="B23" s="51" t="e">
        <f>#REF!</f>
        <v>#REF!</v>
      </c>
      <c r="C23" s="153">
        <v>339</v>
      </c>
      <c r="D23" s="111" t="e">
        <f>#REF!</f>
        <v>#REF!</v>
      </c>
      <c r="E23" s="48" t="e">
        <f>#REF!</f>
        <v>#REF!</v>
      </c>
      <c r="F23" s="133" t="e">
        <f>IF(A23&lt;&gt;A24,SUMIF($A$4:A23,A23,$E$4:E23),"")</f>
        <v>#REF!</v>
      </c>
      <c r="G23" s="136"/>
    </row>
    <row r="24" spans="1:21" x14ac:dyDescent="0.2">
      <c r="A24" s="40" t="e">
        <f>#REF!</f>
        <v>#REF!</v>
      </c>
      <c r="B24" s="51" t="e">
        <f>#REF!</f>
        <v>#REF!</v>
      </c>
      <c r="C24" s="153">
        <v>378</v>
      </c>
      <c r="D24" s="111" t="e">
        <f>#REF!</f>
        <v>#REF!</v>
      </c>
      <c r="E24" s="48" t="e">
        <f>#REF!</f>
        <v>#REF!</v>
      </c>
      <c r="F24" s="133" t="e">
        <f>IF(A24&lt;&gt;A25,SUMIF($A$4:A24,A24,$E$4:E24),"")</f>
        <v>#REF!</v>
      </c>
      <c r="G24" s="136"/>
    </row>
    <row r="25" spans="1:21" x14ac:dyDescent="0.2">
      <c r="A25" s="40" t="e">
        <f>#REF!</f>
        <v>#REF!</v>
      </c>
      <c r="B25" s="51" t="e">
        <f>#REF!</f>
        <v>#REF!</v>
      </c>
      <c r="C25" s="153">
        <v>3723</v>
      </c>
      <c r="D25" s="111" t="e">
        <f>#REF!</f>
        <v>#REF!</v>
      </c>
      <c r="E25" s="48">
        <v>43150</v>
      </c>
      <c r="F25" s="122" t="e">
        <f>IF(A25&lt;&gt;A26,SUMIF($A$4:A25,A25,$E$4:E25),"")</f>
        <v>#REF!</v>
      </c>
      <c r="G25" s="136"/>
    </row>
    <row r="26" spans="1:21" x14ac:dyDescent="0.2">
      <c r="A26" s="40" t="e">
        <f>#REF!</f>
        <v>#REF!</v>
      </c>
      <c r="B26" s="51" t="e">
        <f>#REF!</f>
        <v>#REF!</v>
      </c>
      <c r="C26" s="153">
        <v>410</v>
      </c>
      <c r="D26" s="111" t="e">
        <f>#REF!</f>
        <v>#REF!</v>
      </c>
      <c r="E26" s="48">
        <v>4762</v>
      </c>
      <c r="F26" s="122" t="e">
        <f>IF(A26&lt;&gt;A27,SUMIF($A$4:A26,A26,$E$4:E26),"")</f>
        <v>#REF!</v>
      </c>
      <c r="G26" s="136"/>
    </row>
    <row r="27" spans="1:21" ht="13.5" thickBot="1" x14ac:dyDescent="0.25">
      <c r="A27" s="41" t="e">
        <f>#REF!</f>
        <v>#REF!</v>
      </c>
      <c r="B27" s="107" t="e">
        <f>#REF!</f>
        <v>#REF!</v>
      </c>
      <c r="C27" s="154">
        <v>45</v>
      </c>
      <c r="D27" s="112" t="e">
        <f>#REF!</f>
        <v>#REF!</v>
      </c>
      <c r="E27" s="49" t="e">
        <f>#REF!</f>
        <v>#REF!</v>
      </c>
      <c r="F27" s="123" t="e">
        <f>IF(A27&lt;&gt;A28,SUMIF($A$4:A27,A27,$E$4:E27),"")</f>
        <v>#REF!</v>
      </c>
      <c r="G27" s="136"/>
    </row>
    <row r="28" spans="1:21" x14ac:dyDescent="0.2">
      <c r="A28" s="106" t="e">
        <f>#REF!</f>
        <v>#REF!</v>
      </c>
      <c r="B28" s="52" t="e">
        <f>#REF!</f>
        <v>#REF!</v>
      </c>
      <c r="C28" s="155">
        <v>96</v>
      </c>
      <c r="D28" s="110" t="e">
        <f>#REF!</f>
        <v>#REF!</v>
      </c>
      <c r="E28" s="118" t="e">
        <f>#REF!</f>
        <v>#REF!</v>
      </c>
      <c r="F28" s="122" t="e">
        <f>IF(A28&lt;&gt;A29,SUMIF($A$4:A28,A28,$E$4:E28),"")</f>
        <v>#REF!</v>
      </c>
      <c r="G28" s="136"/>
    </row>
    <row r="29" spans="1:21" x14ac:dyDescent="0.2">
      <c r="A29" s="40" t="e">
        <f>#REF!</f>
        <v>#REF!</v>
      </c>
      <c r="B29" s="51" t="e">
        <f>#REF!</f>
        <v>#REF!</v>
      </c>
      <c r="C29" s="153">
        <v>2525</v>
      </c>
      <c r="D29" s="111" t="e">
        <f>#REF!</f>
        <v>#REF!</v>
      </c>
      <c r="E29" s="48" t="e">
        <f>#REF!</f>
        <v>#REF!</v>
      </c>
      <c r="F29" s="122" t="e">
        <f>IF(A29&lt;&gt;A30,SUMIF($A$4:A29,A29,$E$4:E29),"")</f>
        <v>#REF!</v>
      </c>
      <c r="G29" s="136"/>
    </row>
    <row r="30" spans="1:21" x14ac:dyDescent="0.2">
      <c r="A30" s="40" t="e">
        <f>#REF!</f>
        <v>#REF!</v>
      </c>
      <c r="B30" s="51" t="e">
        <f>#REF!</f>
        <v>#REF!</v>
      </c>
      <c r="C30" s="153">
        <v>1099</v>
      </c>
      <c r="D30" s="111" t="e">
        <f>#REF!</f>
        <v>#REF!</v>
      </c>
      <c r="E30" s="48" t="e">
        <f>#REF!</f>
        <v>#REF!</v>
      </c>
      <c r="F30" s="101" t="e">
        <f>IF(A30&lt;&gt;A31,SUMIF($A$4:A30,A30,$E$4:E30),"")</f>
        <v>#REF!</v>
      </c>
      <c r="G30" s="136"/>
      <c r="H30" s="57"/>
    </row>
    <row r="31" spans="1:21" ht="13.5" thickBot="1" x14ac:dyDescent="0.25">
      <c r="A31" s="41" t="e">
        <f>#REF!</f>
        <v>#REF!</v>
      </c>
      <c r="B31" s="107" t="e">
        <f>#REF!</f>
        <v>#REF!</v>
      </c>
      <c r="C31" s="154">
        <v>398</v>
      </c>
      <c r="D31" s="112" t="e">
        <f>#REF!</f>
        <v>#REF!</v>
      </c>
      <c r="E31" s="49" t="e">
        <f>#REF!</f>
        <v>#REF!</v>
      </c>
      <c r="F31" s="124" t="e">
        <f>IF(A31&lt;&gt;A32,SUMIF($A$4:A31,A31,$E$4:E31),"")</f>
        <v>#REF!</v>
      </c>
      <c r="G31" s="136"/>
    </row>
    <row r="32" spans="1:21" x14ac:dyDescent="0.2">
      <c r="A32" s="106" t="e">
        <f>#REF!</f>
        <v>#REF!</v>
      </c>
      <c r="B32" s="52" t="e">
        <f>#REF!</f>
        <v>#REF!</v>
      </c>
      <c r="C32" s="155">
        <v>791</v>
      </c>
      <c r="D32" s="110" t="e">
        <f>#REF!</f>
        <v>#REF!</v>
      </c>
      <c r="E32" s="118" t="e">
        <f>#REF!</f>
        <v>#REF!</v>
      </c>
      <c r="F32" s="101" t="e">
        <f>IF(A32&lt;&gt;A33,SUMIF($A$4:A32,A32,$E$4:E32),"")</f>
        <v>#REF!</v>
      </c>
      <c r="G32" s="136"/>
    </row>
    <row r="33" spans="1:7" x14ac:dyDescent="0.2">
      <c r="A33" s="40" t="e">
        <f>#REF!</f>
        <v>#REF!</v>
      </c>
      <c r="B33" s="51" t="e">
        <f>#REF!</f>
        <v>#REF!</v>
      </c>
      <c r="C33" s="153">
        <v>307</v>
      </c>
      <c r="D33" s="111" t="e">
        <f>#REF!</f>
        <v>#REF!</v>
      </c>
      <c r="E33" s="48" t="e">
        <f>#REF!</f>
        <v>#REF!</v>
      </c>
      <c r="F33" s="101" t="e">
        <f>IF(A33&lt;&gt;A34,SUMIF($A$4:A33,A33,$E$4:E33),"")</f>
        <v>#REF!</v>
      </c>
      <c r="G33" s="136"/>
    </row>
    <row r="34" spans="1:7" x14ac:dyDescent="0.2">
      <c r="A34" s="40" t="e">
        <f>#REF!</f>
        <v>#REF!</v>
      </c>
      <c r="B34" s="51" t="e">
        <f>#REF!</f>
        <v>#REF!</v>
      </c>
      <c r="C34" s="153">
        <v>5963</v>
      </c>
      <c r="D34" s="111" t="e">
        <f>#REF!</f>
        <v>#REF!</v>
      </c>
      <c r="E34" s="48" t="e">
        <f>#REF!</f>
        <v>#REF!</v>
      </c>
      <c r="F34" s="101" t="e">
        <f>IF(A34&lt;&gt;A35,SUMIF($A$4:A34,A34,$E$4:E34),"")</f>
        <v>#REF!</v>
      </c>
      <c r="G34" s="136"/>
    </row>
    <row r="35" spans="1:7" ht="13.5" thickBot="1" x14ac:dyDescent="0.25">
      <c r="A35" s="41" t="e">
        <f>#REF!</f>
        <v>#REF!</v>
      </c>
      <c r="B35" s="107" t="e">
        <f>#REF!</f>
        <v>#REF!</v>
      </c>
      <c r="C35" s="154">
        <v>2605</v>
      </c>
      <c r="D35" s="112" t="e">
        <f>#REF!</f>
        <v>#REF!</v>
      </c>
      <c r="E35" s="49" t="e">
        <f>#REF!</f>
        <v>#REF!</v>
      </c>
      <c r="F35" s="124" t="e">
        <f>IF(A35&lt;&gt;A36,SUMIF($A$4:A35,A35,$E$4:E35),"")</f>
        <v>#REF!</v>
      </c>
      <c r="G35" s="136"/>
    </row>
    <row r="36" spans="1:7" x14ac:dyDescent="0.2">
      <c r="A36" s="106" t="e">
        <f>#REF!</f>
        <v>#REF!</v>
      </c>
      <c r="B36" s="52" t="e">
        <f>#REF!</f>
        <v>#REF!</v>
      </c>
      <c r="C36" s="155">
        <v>22</v>
      </c>
      <c r="D36" s="110" t="e">
        <f>#REF!</f>
        <v>#REF!</v>
      </c>
      <c r="E36" s="118" t="e">
        <f>#REF!</f>
        <v>#REF!</v>
      </c>
      <c r="F36" s="101" t="e">
        <f>IF(A36&lt;&gt;A37,SUMIF($A$4:A36,A36,$E$4:E36),"")</f>
        <v>#REF!</v>
      </c>
      <c r="G36" s="136"/>
    </row>
    <row r="37" spans="1:7" x14ac:dyDescent="0.2">
      <c r="A37" s="40" t="e">
        <f>#REF!</f>
        <v>#REF!</v>
      </c>
      <c r="B37" s="51" t="e">
        <f>#REF!</f>
        <v>#REF!</v>
      </c>
      <c r="C37" s="153">
        <v>1433</v>
      </c>
      <c r="D37" s="111" t="e">
        <f>#REF!</f>
        <v>#REF!</v>
      </c>
      <c r="E37" s="48" t="e">
        <f>#REF!</f>
        <v>#REF!</v>
      </c>
      <c r="F37" s="101" t="e">
        <f>IF(A37&lt;&gt;A38,SUMIF($A$4:A37,A37,$E$4:E37),"")</f>
        <v>#REF!</v>
      </c>
    </row>
    <row r="38" spans="1:7" x14ac:dyDescent="0.2">
      <c r="A38" s="40" t="e">
        <f>#REF!</f>
        <v>#REF!</v>
      </c>
      <c r="B38" s="51" t="e">
        <f>#REF!</f>
        <v>#REF!</v>
      </c>
      <c r="C38" s="153">
        <v>6914</v>
      </c>
      <c r="D38" s="111" t="e">
        <f>#REF!</f>
        <v>#REF!</v>
      </c>
      <c r="E38" s="48" t="e">
        <f>#REF!</f>
        <v>#REF!</v>
      </c>
      <c r="F38" s="101" t="e">
        <f>IF(A38&lt;&gt;A39,SUMIF($A$4:A38,A38,$E$4:E38),"")</f>
        <v>#REF!</v>
      </c>
    </row>
    <row r="39" spans="1:7" x14ac:dyDescent="0.2">
      <c r="A39" s="40" t="e">
        <f>#REF!</f>
        <v>#REF!</v>
      </c>
      <c r="B39" s="51" t="e">
        <f>#REF!</f>
        <v>#REF!</v>
      </c>
      <c r="C39" s="153">
        <v>135</v>
      </c>
      <c r="D39" s="111" t="e">
        <f>#REF!</f>
        <v>#REF!</v>
      </c>
      <c r="E39" s="48" t="e">
        <f>#REF!</f>
        <v>#REF!</v>
      </c>
      <c r="F39" s="101" t="e">
        <f>IF(A39&lt;&gt;A40,SUMIF($A$4:A39,A39,$E$4:E39),"")</f>
        <v>#REF!</v>
      </c>
    </row>
    <row r="40" spans="1:7" x14ac:dyDescent="0.2">
      <c r="A40" s="40" t="e">
        <f>#REF!</f>
        <v>#REF!</v>
      </c>
      <c r="B40" s="51" t="e">
        <f>#REF!</f>
        <v>#REF!</v>
      </c>
      <c r="C40" s="153">
        <v>156</v>
      </c>
      <c r="D40" s="111" t="e">
        <f>#REF!</f>
        <v>#REF!</v>
      </c>
      <c r="E40" s="48" t="e">
        <f>#REF!</f>
        <v>#REF!</v>
      </c>
      <c r="F40" s="101" t="e">
        <f>IF(A40&lt;&gt;A41,SUMIF($A$4:A40,A40,$E$4:E40),"")</f>
        <v>#REF!</v>
      </c>
    </row>
    <row r="41" spans="1:7" x14ac:dyDescent="0.2">
      <c r="A41" s="40" t="e">
        <f>#REF!</f>
        <v>#REF!</v>
      </c>
      <c r="B41" s="51" t="e">
        <f>#REF!</f>
        <v>#REF!</v>
      </c>
      <c r="C41" s="153">
        <v>145</v>
      </c>
      <c r="D41" s="111" t="e">
        <f>#REF!</f>
        <v>#REF!</v>
      </c>
      <c r="E41" s="48" t="e">
        <f>#REF!</f>
        <v>#REF!</v>
      </c>
      <c r="F41" s="101" t="e">
        <f>IF(A41&lt;&gt;A42,SUMIF($A$4:A41,A41,$E$4:E41),"")</f>
        <v>#REF!</v>
      </c>
    </row>
    <row r="42" spans="1:7" x14ac:dyDescent="0.2">
      <c r="A42" s="40" t="e">
        <f>#REF!</f>
        <v>#REF!</v>
      </c>
      <c r="B42" s="51" t="e">
        <f>#REF!</f>
        <v>#REF!</v>
      </c>
      <c r="C42" s="153">
        <v>177</v>
      </c>
      <c r="D42" s="111" t="e">
        <f>#REF!</f>
        <v>#REF!</v>
      </c>
      <c r="E42" s="48" t="e">
        <f>#REF!</f>
        <v>#REF!</v>
      </c>
      <c r="F42" s="101" t="e">
        <f>IF(A42&lt;&gt;A43,SUMIF($A$4:A42,A42,$E$4:E42),"")</f>
        <v>#REF!</v>
      </c>
    </row>
    <row r="43" spans="1:7" x14ac:dyDescent="0.2">
      <c r="A43" s="40" t="e">
        <f>#REF!</f>
        <v>#REF!</v>
      </c>
      <c r="B43" s="51" t="e">
        <f>#REF!</f>
        <v>#REF!</v>
      </c>
      <c r="C43" s="153">
        <v>282</v>
      </c>
      <c r="D43" s="111" t="e">
        <f>#REF!</f>
        <v>#REF!</v>
      </c>
      <c r="E43" s="48" t="e">
        <f>#REF!</f>
        <v>#REF!</v>
      </c>
      <c r="F43" s="101" t="e">
        <f>IF(A43&lt;&gt;A44,SUMIF($A$4:A43,A43,$E$4:E43),"")</f>
        <v>#REF!</v>
      </c>
    </row>
    <row r="44" spans="1:7" ht="13.5" thickBot="1" x14ac:dyDescent="0.25">
      <c r="A44" s="41" t="e">
        <f>#REF!</f>
        <v>#REF!</v>
      </c>
      <c r="B44" s="107" t="e">
        <f>#REF!</f>
        <v>#REF!</v>
      </c>
      <c r="C44" s="156">
        <v>74</v>
      </c>
      <c r="D44" s="112" t="e">
        <f>#REF!</f>
        <v>#REF!</v>
      </c>
      <c r="E44" s="49" t="e">
        <f>#REF!</f>
        <v>#REF!</v>
      </c>
      <c r="F44" s="67" t="e">
        <f>IF(A44&lt;&gt;A45,SUMIF($A$4:A44,A44,$E$4:E44),"")</f>
        <v>#REF!</v>
      </c>
    </row>
    <row r="45" spans="1:7" ht="23.25" customHeight="1" thickBot="1" x14ac:dyDescent="0.25">
      <c r="A45" s="53"/>
      <c r="B45" s="138" t="s">
        <v>137</v>
      </c>
      <c r="C45" s="117">
        <f ca="1">SUM(OFFSET(INDIRECT("C4"),0,0,ROW(C45)-4,1))</f>
        <v>45526</v>
      </c>
      <c r="D45" s="115"/>
      <c r="E45" s="50" t="e">
        <f ca="1">SUM(OFFSET(INDIRECT("e4"),0,0,ROW(E45)-4,1))</f>
        <v>#REF!</v>
      </c>
      <c r="F45" s="50" t="e">
        <f ca="1">SUM(OFFSET(INDIRECT("f4"),0,0,ROW(F45)-4,1))</f>
        <v>#REF!</v>
      </c>
    </row>
    <row r="46" spans="1:7" x14ac:dyDescent="0.2">
      <c r="C46" s="5"/>
      <c r="D46" s="33"/>
      <c r="E46" s="33"/>
    </row>
    <row r="47" spans="1:7" s="43" customFormat="1" ht="12" x14ac:dyDescent="0.2"/>
    <row r="48" spans="1:7" s="43" customFormat="1" ht="12" x14ac:dyDescent="0.2"/>
    <row r="49" spans="1:8" s="43" customFormat="1" ht="12" x14ac:dyDescent="0.2"/>
    <row r="51" spans="1:8" s="43" customFormat="1" ht="12" x14ac:dyDescent="0.2">
      <c r="A51" s="42"/>
    </row>
    <row r="52" spans="1:8" x14ac:dyDescent="0.2">
      <c r="C52" s="5"/>
      <c r="D52" s="33"/>
      <c r="E52" s="33"/>
    </row>
    <row r="53" spans="1:8" x14ac:dyDescent="0.2">
      <c r="C53" s="5"/>
      <c r="D53" s="33"/>
      <c r="E53" s="33"/>
    </row>
    <row r="54" spans="1:8" x14ac:dyDescent="0.2">
      <c r="C54" s="5"/>
      <c r="D54" s="33"/>
      <c r="E54" s="33"/>
    </row>
    <row r="55" spans="1:8" x14ac:dyDescent="0.2">
      <c r="C55" s="5"/>
      <c r="D55" s="33"/>
      <c r="E55" s="33"/>
      <c r="H55" s="136"/>
    </row>
    <row r="56" spans="1:8" x14ac:dyDescent="0.2">
      <c r="B56" s="5"/>
      <c r="C56" s="5"/>
      <c r="D56" s="33"/>
      <c r="E56" s="33"/>
    </row>
    <row r="57" spans="1:8" x14ac:dyDescent="0.2">
      <c r="D57" s="33"/>
      <c r="E57" s="33"/>
    </row>
    <row r="58" spans="1:8" x14ac:dyDescent="0.2">
      <c r="D58" s="33"/>
      <c r="E58" s="33"/>
    </row>
    <row r="59" spans="1:8" x14ac:dyDescent="0.2">
      <c r="D59" s="33"/>
      <c r="E59" s="33"/>
    </row>
    <row r="60" spans="1:8" x14ac:dyDescent="0.2">
      <c r="D60" s="33"/>
      <c r="E60" s="33"/>
    </row>
    <row r="61" spans="1:8" x14ac:dyDescent="0.2">
      <c r="D61" s="33"/>
      <c r="E61" s="33"/>
    </row>
    <row r="62" spans="1:8" x14ac:dyDescent="0.2">
      <c r="D62" s="33"/>
      <c r="E62" s="33"/>
      <c r="F62" s="5"/>
    </row>
    <row r="63" spans="1:8" x14ac:dyDescent="0.2">
      <c r="D63" s="33"/>
      <c r="E63" s="33"/>
    </row>
    <row r="64" spans="1:8" x14ac:dyDescent="0.2">
      <c r="D64" s="33"/>
      <c r="E64" s="33"/>
    </row>
    <row r="65" spans="4:5" x14ac:dyDescent="0.2">
      <c r="D65" s="33"/>
      <c r="E65" s="33"/>
    </row>
    <row r="66" spans="4:5" x14ac:dyDescent="0.2">
      <c r="D66" s="33"/>
      <c r="E66" s="33"/>
    </row>
    <row r="67" spans="4:5" x14ac:dyDescent="0.2">
      <c r="D67" s="33"/>
      <c r="E67" s="33"/>
    </row>
    <row r="68" spans="4:5" x14ac:dyDescent="0.2">
      <c r="D68" s="33"/>
      <c r="E68" s="33"/>
    </row>
    <row r="69" spans="4:5" x14ac:dyDescent="0.2">
      <c r="D69" s="33"/>
      <c r="E69" s="33"/>
    </row>
    <row r="70" spans="4:5" x14ac:dyDescent="0.2">
      <c r="D70" s="33"/>
      <c r="E70" s="33"/>
    </row>
    <row r="71" spans="4:5" x14ac:dyDescent="0.2">
      <c r="D71" s="33"/>
      <c r="E71" s="33"/>
    </row>
    <row r="72" spans="4:5" x14ac:dyDescent="0.2">
      <c r="D72" s="33"/>
      <c r="E72" s="33"/>
    </row>
    <row r="73" spans="4:5" x14ac:dyDescent="0.2">
      <c r="D73" s="33"/>
      <c r="E73" s="33"/>
    </row>
    <row r="74" spans="4:5" x14ac:dyDescent="0.2">
      <c r="D74" s="33"/>
      <c r="E74" s="33"/>
    </row>
    <row r="75" spans="4:5" x14ac:dyDescent="0.2">
      <c r="D75" s="33"/>
      <c r="E75" s="33"/>
    </row>
    <row r="76" spans="4:5" x14ac:dyDescent="0.2">
      <c r="D76" s="33"/>
      <c r="E76" s="33"/>
    </row>
    <row r="77" spans="4:5" x14ac:dyDescent="0.2">
      <c r="D77" s="33"/>
      <c r="E77" s="33"/>
    </row>
    <row r="78" spans="4:5" x14ac:dyDescent="0.2">
      <c r="D78" s="33"/>
      <c r="E78" s="33"/>
    </row>
    <row r="79" spans="4:5" x14ac:dyDescent="0.2">
      <c r="D79" s="33"/>
      <c r="E79" s="33"/>
    </row>
    <row r="80" spans="4:5" x14ac:dyDescent="0.2">
      <c r="D80" s="33"/>
      <c r="E80" s="33"/>
    </row>
    <row r="81" spans="4:5" x14ac:dyDescent="0.2">
      <c r="D81" s="33"/>
      <c r="E81" s="33"/>
    </row>
    <row r="82" spans="4:5" x14ac:dyDescent="0.2">
      <c r="D82" s="33"/>
      <c r="E82" s="33"/>
    </row>
    <row r="83" spans="4:5" x14ac:dyDescent="0.2">
      <c r="D83" s="33"/>
      <c r="E83" s="33"/>
    </row>
    <row r="84" spans="4:5" x14ac:dyDescent="0.2">
      <c r="D84" s="33"/>
      <c r="E84" s="33"/>
    </row>
    <row r="85" spans="4:5" x14ac:dyDescent="0.2">
      <c r="D85" s="33"/>
      <c r="E85" s="33"/>
    </row>
    <row r="86" spans="4:5" x14ac:dyDescent="0.2">
      <c r="D86" s="33"/>
      <c r="E86" s="33"/>
    </row>
    <row r="87" spans="4:5" x14ac:dyDescent="0.2">
      <c r="D87" s="33"/>
      <c r="E87" s="33"/>
    </row>
    <row r="88" spans="4:5" x14ac:dyDescent="0.2">
      <c r="D88" s="33"/>
      <c r="E88" s="33"/>
    </row>
    <row r="89" spans="4:5" x14ac:dyDescent="0.2">
      <c r="D89" s="33"/>
      <c r="E89" s="33"/>
    </row>
    <row r="90" spans="4:5" x14ac:dyDescent="0.2">
      <c r="D90" s="33"/>
      <c r="E90" s="33"/>
    </row>
    <row r="91" spans="4:5" x14ac:dyDescent="0.2">
      <c r="D91" s="33"/>
      <c r="E91" s="33"/>
    </row>
    <row r="92" spans="4:5" x14ac:dyDescent="0.2">
      <c r="D92" s="33"/>
      <c r="E92" s="33"/>
    </row>
    <row r="93" spans="4:5" x14ac:dyDescent="0.2">
      <c r="D93" s="33"/>
      <c r="E93" s="33"/>
    </row>
    <row r="94" spans="4:5" x14ac:dyDescent="0.2">
      <c r="D94" s="33"/>
      <c r="E94" s="33"/>
    </row>
    <row r="95" spans="4:5" x14ac:dyDescent="0.2">
      <c r="D95" s="33"/>
      <c r="E95" s="33"/>
    </row>
    <row r="96" spans="4:5" x14ac:dyDescent="0.2">
      <c r="D96" s="33"/>
      <c r="E96" s="33"/>
    </row>
    <row r="97" spans="4:5" x14ac:dyDescent="0.2">
      <c r="D97" s="33"/>
      <c r="E97" s="33"/>
    </row>
    <row r="98" spans="4:5" x14ac:dyDescent="0.2">
      <c r="D98" s="33"/>
      <c r="E98" s="33"/>
    </row>
    <row r="99" spans="4:5" x14ac:dyDescent="0.2">
      <c r="D99" s="33"/>
      <c r="E99" s="33"/>
    </row>
    <row r="100" spans="4:5" x14ac:dyDescent="0.2">
      <c r="D100" s="33"/>
      <c r="E100" s="33"/>
    </row>
    <row r="101" spans="4:5" x14ac:dyDescent="0.2">
      <c r="D101" s="33"/>
      <c r="E101" s="33"/>
    </row>
    <row r="102" spans="4:5" x14ac:dyDescent="0.2">
      <c r="D102" s="33"/>
      <c r="E102" s="33"/>
    </row>
    <row r="103" spans="4:5" x14ac:dyDescent="0.2">
      <c r="D103" s="33"/>
      <c r="E103" s="33"/>
    </row>
    <row r="104" spans="4:5" x14ac:dyDescent="0.2">
      <c r="D104" s="33"/>
      <c r="E104" s="33"/>
    </row>
    <row r="105" spans="4:5" x14ac:dyDescent="0.2">
      <c r="D105" s="33"/>
      <c r="E105" s="33"/>
    </row>
    <row r="106" spans="4:5" x14ac:dyDescent="0.2">
      <c r="D106" s="33"/>
      <c r="E106" s="33"/>
    </row>
    <row r="107" spans="4:5" x14ac:dyDescent="0.2">
      <c r="D107" s="33"/>
      <c r="E107" s="33"/>
    </row>
    <row r="108" spans="4:5" x14ac:dyDescent="0.2">
      <c r="D108" s="33"/>
      <c r="E108" s="33"/>
    </row>
    <row r="109" spans="4:5" x14ac:dyDescent="0.2">
      <c r="D109" s="33"/>
      <c r="E109" s="33"/>
    </row>
    <row r="110" spans="4:5" x14ac:dyDescent="0.2">
      <c r="D110" s="33"/>
      <c r="E110" s="33"/>
    </row>
    <row r="111" spans="4:5" x14ac:dyDescent="0.2">
      <c r="D111" s="33"/>
      <c r="E111" s="33"/>
    </row>
    <row r="112" spans="4:5" x14ac:dyDescent="0.2">
      <c r="D112" s="33"/>
      <c r="E112" s="33"/>
    </row>
    <row r="113" spans="4:5" x14ac:dyDescent="0.2">
      <c r="D113" s="33"/>
      <c r="E113" s="33"/>
    </row>
    <row r="114" spans="4:5" x14ac:dyDescent="0.2">
      <c r="D114" s="33"/>
      <c r="E114" s="33"/>
    </row>
    <row r="115" spans="4:5" x14ac:dyDescent="0.2">
      <c r="D115" s="33"/>
      <c r="E115" s="33"/>
    </row>
    <row r="116" spans="4:5" x14ac:dyDescent="0.2">
      <c r="D116" s="33"/>
      <c r="E116" s="33"/>
    </row>
    <row r="117" spans="4:5" x14ac:dyDescent="0.2">
      <c r="D117" s="33"/>
      <c r="E117" s="33"/>
    </row>
    <row r="118" spans="4:5" x14ac:dyDescent="0.2">
      <c r="D118" s="33"/>
      <c r="E118" s="33"/>
    </row>
    <row r="119" spans="4:5" x14ac:dyDescent="0.2">
      <c r="D119" s="33"/>
      <c r="E119" s="33"/>
    </row>
    <row r="120" spans="4:5" x14ac:dyDescent="0.2">
      <c r="D120" s="33"/>
      <c r="E120" s="33"/>
    </row>
    <row r="121" spans="4:5" x14ac:dyDescent="0.2">
      <c r="D121" s="33"/>
      <c r="E121" s="33"/>
    </row>
    <row r="122" spans="4:5" x14ac:dyDescent="0.2">
      <c r="D122" s="33"/>
      <c r="E122" s="33"/>
    </row>
    <row r="123" spans="4:5" x14ac:dyDescent="0.2">
      <c r="D123" s="33"/>
      <c r="E123" s="33"/>
    </row>
    <row r="124" spans="4:5" x14ac:dyDescent="0.2">
      <c r="D124" s="33"/>
      <c r="E124" s="33"/>
    </row>
    <row r="125" spans="4:5" x14ac:dyDescent="0.2">
      <c r="D125" s="33"/>
      <c r="E125" s="33"/>
    </row>
    <row r="126" spans="4:5" x14ac:dyDescent="0.2">
      <c r="D126" s="33"/>
      <c r="E126" s="33"/>
    </row>
    <row r="127" spans="4:5" x14ac:dyDescent="0.2">
      <c r="D127" s="33"/>
      <c r="E127" s="33"/>
    </row>
    <row r="128" spans="4:5" x14ac:dyDescent="0.2">
      <c r="D128" s="33"/>
      <c r="E128" s="33"/>
    </row>
    <row r="129" spans="4:5" x14ac:dyDescent="0.2">
      <c r="D129" s="33"/>
      <c r="E129" s="33"/>
    </row>
    <row r="130" spans="4:5" x14ac:dyDescent="0.2">
      <c r="D130" s="33"/>
      <c r="E130" s="33"/>
    </row>
    <row r="131" spans="4:5" x14ac:dyDescent="0.2">
      <c r="D131" s="33"/>
      <c r="E131" s="33"/>
    </row>
    <row r="132" spans="4:5" x14ac:dyDescent="0.2">
      <c r="D132" s="33"/>
      <c r="E132" s="33"/>
    </row>
    <row r="133" spans="4:5" x14ac:dyDescent="0.2">
      <c r="D133" s="33"/>
      <c r="E133" s="33"/>
    </row>
    <row r="134" spans="4:5" x14ac:dyDescent="0.2">
      <c r="D134" s="33"/>
      <c r="E134" s="33"/>
    </row>
    <row r="135" spans="4:5" x14ac:dyDescent="0.2">
      <c r="D135" s="33"/>
      <c r="E135" s="33"/>
    </row>
    <row r="136" spans="4:5" x14ac:dyDescent="0.2">
      <c r="D136" s="33"/>
      <c r="E136" s="33"/>
    </row>
    <row r="137" spans="4:5" x14ac:dyDescent="0.2">
      <c r="D137" s="33"/>
      <c r="E137" s="33"/>
    </row>
    <row r="138" spans="4:5" x14ac:dyDescent="0.2">
      <c r="D138" s="33"/>
      <c r="E138" s="33"/>
    </row>
    <row r="139" spans="4:5" x14ac:dyDescent="0.2">
      <c r="D139" s="33"/>
      <c r="E139" s="33"/>
    </row>
    <row r="140" spans="4:5" x14ac:dyDescent="0.2">
      <c r="D140" s="33"/>
      <c r="E140" s="33"/>
    </row>
    <row r="141" spans="4:5" x14ac:dyDescent="0.2">
      <c r="D141" s="33"/>
      <c r="E141" s="33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272" t="s">
        <v>195</v>
      </c>
      <c r="B1" s="272"/>
      <c r="C1" s="272"/>
      <c r="D1" s="272"/>
      <c r="E1" s="272"/>
      <c r="F1" s="272"/>
    </row>
    <row r="2" spans="1:6" ht="13.5" thickBot="1" x14ac:dyDescent="0.25"/>
    <row r="3" spans="1:6" ht="39" thickBot="1" x14ac:dyDescent="0.25">
      <c r="A3" s="19" t="s">
        <v>135</v>
      </c>
      <c r="B3" s="11" t="s">
        <v>136</v>
      </c>
      <c r="C3" s="18" t="s">
        <v>0</v>
      </c>
      <c r="D3" s="10" t="s">
        <v>146</v>
      </c>
      <c r="E3" s="24" t="s">
        <v>187</v>
      </c>
      <c r="F3" s="44" t="s">
        <v>193</v>
      </c>
    </row>
    <row r="4" spans="1:6" x14ac:dyDescent="0.2">
      <c r="A4" s="16" t="e">
        <f>#REF!</f>
        <v>#REF!</v>
      </c>
      <c r="B4" s="17" t="e">
        <f>#REF!</f>
        <v>#REF!</v>
      </c>
      <c r="C4" s="54" t="e">
        <f>#REF!</f>
        <v>#REF!</v>
      </c>
      <c r="D4" s="46" t="e">
        <f>#REF!</f>
        <v>#REF!</v>
      </c>
      <c r="E4" s="141" t="e">
        <f>#REF!</f>
        <v>#REF!</v>
      </c>
      <c r="F4" s="45" t="e">
        <f>#REF!</f>
        <v>#REF!</v>
      </c>
    </row>
    <row r="5" spans="1:6" x14ac:dyDescent="0.2">
      <c r="A5" s="6" t="e">
        <f>#REF!</f>
        <v>#REF!</v>
      </c>
      <c r="B5" s="7" t="e">
        <f>#REF!</f>
        <v>#REF!</v>
      </c>
      <c r="C5" s="2" t="e">
        <f>#REF!</f>
        <v>#REF!</v>
      </c>
      <c r="D5" s="70" t="e">
        <f>#REF!</f>
        <v>#REF!</v>
      </c>
      <c r="E5" s="142" t="e">
        <f>#REF!</f>
        <v>#REF!</v>
      </c>
      <c r="F5" s="83" t="e">
        <f>#REF!</f>
        <v>#REF!</v>
      </c>
    </row>
    <row r="6" spans="1:6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70" t="e">
        <f>#REF!</f>
        <v>#REF!</v>
      </c>
      <c r="E6" s="143" t="e">
        <f>#REF!</f>
        <v>#REF!</v>
      </c>
      <c r="F6" s="83" t="e">
        <f>#REF!</f>
        <v>#REF!</v>
      </c>
    </row>
    <row r="7" spans="1:6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70" t="e">
        <f>#REF!</f>
        <v>#REF!</v>
      </c>
      <c r="E7" s="143" t="e">
        <f>#REF!</f>
        <v>#REF!</v>
      </c>
      <c r="F7" s="83" t="e">
        <f>#REF!</f>
        <v>#REF!</v>
      </c>
    </row>
    <row r="8" spans="1:6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70" t="e">
        <f>#REF!</f>
        <v>#REF!</v>
      </c>
      <c r="E8" s="143" t="e">
        <f>#REF!</f>
        <v>#REF!</v>
      </c>
      <c r="F8" s="83" t="e">
        <f>#REF!</f>
        <v>#REF!</v>
      </c>
    </row>
    <row r="9" spans="1:6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70" t="e">
        <f>#REF!</f>
        <v>#REF!</v>
      </c>
      <c r="E9" s="143" t="e">
        <f>#REF!</f>
        <v>#REF!</v>
      </c>
      <c r="F9" s="83" t="e">
        <f>#REF!</f>
        <v>#REF!</v>
      </c>
    </row>
    <row r="10" spans="1:6" x14ac:dyDescent="0.2">
      <c r="A10" s="6" t="e">
        <f>#REF!</f>
        <v>#REF!</v>
      </c>
      <c r="B10" s="7" t="e">
        <f>#REF!</f>
        <v>#REF!</v>
      </c>
      <c r="C10" s="55" t="e">
        <f>#REF!</f>
        <v>#REF!</v>
      </c>
      <c r="D10" s="70" t="e">
        <f>#REF!</f>
        <v>#REF!</v>
      </c>
      <c r="E10" s="143" t="e">
        <f>#REF!</f>
        <v>#REF!</v>
      </c>
      <c r="F10" s="83" t="e">
        <f>#REF!</f>
        <v>#REF!</v>
      </c>
    </row>
    <row r="11" spans="1:6" ht="13.5" thickBot="1" x14ac:dyDescent="0.25">
      <c r="A11" s="15" t="e">
        <f>#REF!</f>
        <v>#REF!</v>
      </c>
      <c r="B11" s="12" t="e">
        <f>#REF!</f>
        <v>#REF!</v>
      </c>
      <c r="C11" s="56" t="e">
        <f>#REF!</f>
        <v>#REF!</v>
      </c>
      <c r="D11" s="71" t="e">
        <f>#REF!</f>
        <v>#REF!</v>
      </c>
      <c r="E11" s="144" t="e">
        <f>#REF!</f>
        <v>#REF!</v>
      </c>
      <c r="F11" s="84" t="e">
        <f>#REF!</f>
        <v>#REF!</v>
      </c>
    </row>
    <row r="12" spans="1:6" s="137" customFormat="1" ht="24.75" customHeight="1" thickBot="1" x14ac:dyDescent="0.25">
      <c r="A12" s="273" t="s">
        <v>137</v>
      </c>
      <c r="B12" s="274"/>
      <c r="C12" s="275"/>
      <c r="D12" s="139" t="e">
        <f>SUM(D4:D11)</f>
        <v>#REF!</v>
      </c>
      <c r="E12" s="81" t="e">
        <f>SUM(E4:E11)</f>
        <v>#REF!</v>
      </c>
      <c r="F12" s="140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2" customWidth="1"/>
    <col min="7" max="7" width="11.5703125" customWidth="1"/>
  </cols>
  <sheetData>
    <row r="1" spans="1:7" ht="15.95" customHeight="1" x14ac:dyDescent="0.25">
      <c r="A1" s="272" t="s">
        <v>194</v>
      </c>
      <c r="B1" s="272"/>
      <c r="C1" s="272"/>
      <c r="D1" s="272"/>
      <c r="E1" s="272"/>
      <c r="F1" s="272"/>
      <c r="G1" s="272"/>
    </row>
    <row r="2" spans="1:7" ht="13.5" thickBot="1" x14ac:dyDescent="0.25"/>
    <row r="3" spans="1:7" s="1" customFormat="1" ht="51" customHeight="1" thickBot="1" x14ac:dyDescent="0.25">
      <c r="A3" s="10" t="s">
        <v>135</v>
      </c>
      <c r="B3" s="11" t="s">
        <v>136</v>
      </c>
      <c r="C3" s="18" t="s">
        <v>0</v>
      </c>
      <c r="D3" s="24" t="s">
        <v>134</v>
      </c>
      <c r="E3" s="24" t="s">
        <v>187</v>
      </c>
      <c r="F3" s="44" t="s">
        <v>193</v>
      </c>
      <c r="G3" s="24" t="s">
        <v>199</v>
      </c>
    </row>
    <row r="4" spans="1:7" s="59" customFormat="1" ht="19.5" customHeight="1" thickBot="1" x14ac:dyDescent="0.25">
      <c r="A4" s="95" t="s">
        <v>188</v>
      </c>
      <c r="B4" s="99" t="s">
        <v>189</v>
      </c>
      <c r="C4" s="96" t="s">
        <v>190</v>
      </c>
      <c r="D4" s="97">
        <v>1</v>
      </c>
      <c r="E4" s="97">
        <v>2</v>
      </c>
      <c r="F4" s="100">
        <v>3</v>
      </c>
      <c r="G4" s="97">
        <v>4</v>
      </c>
    </row>
    <row r="5" spans="1:7" x14ac:dyDescent="0.2">
      <c r="A5" s="16" t="e">
        <f>#REF!</f>
        <v>#REF!</v>
      </c>
      <c r="B5" s="17" t="e">
        <f>#REF!</f>
        <v>#REF!</v>
      </c>
      <c r="C5" s="93" t="e">
        <f>#REF!</f>
        <v>#REF!</v>
      </c>
      <c r="D5" s="98" t="e">
        <f>#REF!</f>
        <v>#REF!</v>
      </c>
      <c r="E5" s="94" t="e">
        <f>#REF!</f>
        <v>#REF!</v>
      </c>
      <c r="F5" s="45" t="e">
        <f>#REF!</f>
        <v>#REF!</v>
      </c>
      <c r="G5" s="92" t="e">
        <f>IF(A5&lt;&gt;A6,SUMIF($A$5:A5,A5,$F$5:F5),"")</f>
        <v>#REF!</v>
      </c>
    </row>
    <row r="6" spans="1:7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27" t="e">
        <f>#REF!</f>
        <v>#REF!</v>
      </c>
      <c r="E6" s="73" t="e">
        <f>#REF!</f>
        <v>#REF!</v>
      </c>
      <c r="F6" s="83" t="e">
        <f>#REF!</f>
        <v>#REF!</v>
      </c>
      <c r="G6" s="92" t="e">
        <f>IF(A6&lt;&gt;A7,SUMIF($A$5:A6,A6,$F$5:F6),"")</f>
        <v>#REF!</v>
      </c>
    </row>
    <row r="7" spans="1:7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20" t="e">
        <f>#REF!</f>
        <v>#REF!</v>
      </c>
      <c r="E7" s="74" t="e">
        <f>#REF!</f>
        <v>#REF!</v>
      </c>
      <c r="F7" s="83" t="e">
        <f>#REF!</f>
        <v>#REF!</v>
      </c>
      <c r="G7" s="92" t="e">
        <f>IF(A7&lt;&gt;A8,SUMIF($A$5:A7,A7,$F$5:F7),"")</f>
        <v>#REF!</v>
      </c>
    </row>
    <row r="8" spans="1:7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20" t="e">
        <f>#REF!</f>
        <v>#REF!</v>
      </c>
      <c r="E8" s="74" t="e">
        <f>#REF!</f>
        <v>#REF!</v>
      </c>
      <c r="F8" s="83" t="e">
        <f>#REF!</f>
        <v>#REF!</v>
      </c>
      <c r="G8" s="92" t="e">
        <f>IF(A8&lt;&gt;A9,SUMIF($A$5:A8,A8,$F$5:F8),"")</f>
        <v>#REF!</v>
      </c>
    </row>
    <row r="9" spans="1:7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20" t="e">
        <f>#REF!</f>
        <v>#REF!</v>
      </c>
      <c r="E9" s="74" t="e">
        <f>#REF!</f>
        <v>#REF!</v>
      </c>
      <c r="F9" s="83" t="e">
        <f>#REF!</f>
        <v>#REF!</v>
      </c>
      <c r="G9" s="92" t="e">
        <f>IF(A9&lt;&gt;A10,SUMIF($A$5:A9,A9,$F$5:F9),"")</f>
        <v>#REF!</v>
      </c>
    </row>
    <row r="10" spans="1:7" x14ac:dyDescent="0.2">
      <c r="A10" s="6" t="e">
        <f>#REF!</f>
        <v>#REF!</v>
      </c>
      <c r="B10" s="7" t="e">
        <f>#REF!</f>
        <v>#REF!</v>
      </c>
      <c r="C10" s="2" t="e">
        <f>#REF!</f>
        <v>#REF!</v>
      </c>
      <c r="D10" s="27" t="e">
        <f>#REF!</f>
        <v>#REF!</v>
      </c>
      <c r="E10" s="74" t="e">
        <f>#REF!</f>
        <v>#REF!</v>
      </c>
      <c r="F10" s="83" t="e">
        <f>#REF!</f>
        <v>#REF!</v>
      </c>
      <c r="G10" s="92" t="e">
        <f>IF(A10&lt;&gt;A11,SUMIF($A$5:A10,A10,$F$5:F10),"")</f>
        <v>#REF!</v>
      </c>
    </row>
    <row r="11" spans="1:7" x14ac:dyDescent="0.2">
      <c r="A11" s="6" t="e">
        <f>#REF!</f>
        <v>#REF!</v>
      </c>
      <c r="B11" s="7" t="e">
        <f>#REF!</f>
        <v>#REF!</v>
      </c>
      <c r="C11" s="3" t="e">
        <f>#REF!</f>
        <v>#REF!</v>
      </c>
      <c r="D11" s="28" t="e">
        <f>#REF!</f>
        <v>#REF!</v>
      </c>
      <c r="E11" s="74" t="e">
        <f>#REF!</f>
        <v>#REF!</v>
      </c>
      <c r="F11" s="83" t="e">
        <f>#REF!</f>
        <v>#REF!</v>
      </c>
      <c r="G11" s="92" t="e">
        <f>IF(A11&lt;&gt;A12,SUMIF($A$5:A11,A11,$F$5:F11),"")</f>
        <v>#REF!</v>
      </c>
    </row>
    <row r="12" spans="1:7" x14ac:dyDescent="0.2">
      <c r="A12" s="6" t="e">
        <f>#REF!</f>
        <v>#REF!</v>
      </c>
      <c r="B12" s="7" t="e">
        <f>#REF!</f>
        <v>#REF!</v>
      </c>
      <c r="C12" s="3" t="e">
        <f>#REF!</f>
        <v>#REF!</v>
      </c>
      <c r="D12" s="28" t="e">
        <f>#REF!</f>
        <v>#REF!</v>
      </c>
      <c r="E12" s="74" t="e">
        <f>#REF!</f>
        <v>#REF!</v>
      </c>
      <c r="F12" s="83" t="e">
        <f>#REF!</f>
        <v>#REF!</v>
      </c>
      <c r="G12" s="92" t="e">
        <f>IF(A12&lt;&gt;A13,SUMIF($A$5:A12,A12,$F$5:F12),"")</f>
        <v>#REF!</v>
      </c>
    </row>
    <row r="13" spans="1:7" x14ac:dyDescent="0.2">
      <c r="A13" s="6" t="e">
        <f>#REF!</f>
        <v>#REF!</v>
      </c>
      <c r="B13" s="7" t="e">
        <f>#REF!</f>
        <v>#REF!</v>
      </c>
      <c r="C13" s="3" t="e">
        <f>#REF!</f>
        <v>#REF!</v>
      </c>
      <c r="D13" s="29" t="e">
        <f>#REF!</f>
        <v>#REF!</v>
      </c>
      <c r="E13" s="75" t="e">
        <f>#REF!</f>
        <v>#REF!</v>
      </c>
      <c r="F13" s="83" t="e">
        <f>#REF!</f>
        <v>#REF!</v>
      </c>
      <c r="G13" s="92" t="e">
        <f>IF(A13&lt;&gt;A14,SUMIF($A$5:A13,A13,$F$5:F13),"")</f>
        <v>#REF!</v>
      </c>
    </row>
    <row r="14" spans="1:7" x14ac:dyDescent="0.2">
      <c r="A14" s="6" t="e">
        <f>#REF!</f>
        <v>#REF!</v>
      </c>
      <c r="B14" s="7" t="e">
        <f>#REF!</f>
        <v>#REF!</v>
      </c>
      <c r="C14" s="3" t="e">
        <f>#REF!</f>
        <v>#REF!</v>
      </c>
      <c r="D14" s="28" t="e">
        <f>#REF!</f>
        <v>#REF!</v>
      </c>
      <c r="E14" s="74" t="e">
        <f>#REF!</f>
        <v>#REF!</v>
      </c>
      <c r="F14" s="83" t="e">
        <f>#REF!</f>
        <v>#REF!</v>
      </c>
      <c r="G14" s="92" t="e">
        <f>IF(A14&lt;&gt;A15,SUMIF($A$5:A14,A14,$F$5:F14),"")</f>
        <v>#REF!</v>
      </c>
    </row>
    <row r="15" spans="1:7" x14ac:dyDescent="0.2">
      <c r="A15" s="6" t="e">
        <f>#REF!</f>
        <v>#REF!</v>
      </c>
      <c r="B15" s="7" t="e">
        <f>#REF!</f>
        <v>#REF!</v>
      </c>
      <c r="C15" s="3" t="e">
        <f>#REF!</f>
        <v>#REF!</v>
      </c>
      <c r="D15" s="29" t="e">
        <f>#REF!</f>
        <v>#REF!</v>
      </c>
      <c r="E15" s="74" t="e">
        <f>#REF!</f>
        <v>#REF!</v>
      </c>
      <c r="F15" s="83" t="e">
        <f>#REF!</f>
        <v>#REF!</v>
      </c>
      <c r="G15" s="92" t="e">
        <f>IF(A15&lt;&gt;A16,SUMIF($A$5:A15,A15,$F$5:F15),"")</f>
        <v>#REF!</v>
      </c>
    </row>
    <row r="16" spans="1:7" x14ac:dyDescent="0.2">
      <c r="A16" s="6" t="e">
        <f>#REF!</f>
        <v>#REF!</v>
      </c>
      <c r="B16" s="7" t="e">
        <f>#REF!</f>
        <v>#REF!</v>
      </c>
      <c r="C16" s="3" t="e">
        <f>#REF!</f>
        <v>#REF!</v>
      </c>
      <c r="D16" s="29" t="e">
        <f>#REF!</f>
        <v>#REF!</v>
      </c>
      <c r="E16" s="74" t="e">
        <f>#REF!</f>
        <v>#REF!</v>
      </c>
      <c r="F16" s="83" t="e">
        <f>#REF!</f>
        <v>#REF!</v>
      </c>
      <c r="G16" s="92" t="e">
        <f>IF(A16&lt;&gt;#REF!,SUMIF($A$5:A16,A16,$F$5:F16),"")</f>
        <v>#REF!</v>
      </c>
    </row>
    <row r="17" spans="1:7" ht="13.5" thickBot="1" x14ac:dyDescent="0.25">
      <c r="A17" s="87" t="e">
        <f>#REF!</f>
        <v>#REF!</v>
      </c>
      <c r="B17" s="88" t="e">
        <f>#REF!</f>
        <v>#REF!</v>
      </c>
      <c r="C17" s="65" t="e">
        <f>#REF!</f>
        <v>#REF!</v>
      </c>
      <c r="D17" s="66" t="e">
        <f>#REF!</f>
        <v>#REF!</v>
      </c>
      <c r="E17" s="76" t="e">
        <f>#REF!</f>
        <v>#REF!</v>
      </c>
      <c r="F17" s="89" t="e">
        <f>#REF!</f>
        <v>#REF!</v>
      </c>
      <c r="G17" s="67" t="e">
        <f>IF(A17&lt;&gt;A18,SUMIF($A$5:A17,A17,$F$5:F17),"")</f>
        <v>#REF!</v>
      </c>
    </row>
    <row r="18" spans="1:7" x14ac:dyDescent="0.2">
      <c r="A18" s="16" t="e">
        <f>#REF!</f>
        <v>#REF!</v>
      </c>
      <c r="B18" s="85" t="e">
        <f>#REF!</f>
        <v>#REF!</v>
      </c>
      <c r="C18" s="4" t="e">
        <f>#REF!</f>
        <v>#REF!</v>
      </c>
      <c r="D18" s="72" t="e">
        <f>#REF!</f>
        <v>#REF!</v>
      </c>
      <c r="E18" s="86" t="e">
        <f>#REF!</f>
        <v>#REF!</v>
      </c>
      <c r="F18" s="45" t="e">
        <f>#REF!</f>
        <v>#REF!</v>
      </c>
      <c r="G18" s="92" t="e">
        <f>IF(A18&lt;&gt;A19,SUMIF($A$5:A18,A18,$F$5:F18),"")</f>
        <v>#REF!</v>
      </c>
    </row>
    <row r="19" spans="1:7" x14ac:dyDescent="0.2">
      <c r="A19" s="6" t="e">
        <f>#REF!</f>
        <v>#REF!</v>
      </c>
      <c r="B19" s="7" t="e">
        <f>#REF!</f>
        <v>#REF!</v>
      </c>
      <c r="C19" s="3" t="e">
        <f>#REF!</f>
        <v>#REF!</v>
      </c>
      <c r="D19" s="29" t="e">
        <f>#REF!</f>
        <v>#REF!</v>
      </c>
      <c r="E19" s="74" t="e">
        <f>#REF!</f>
        <v>#REF!</v>
      </c>
      <c r="F19" s="83" t="e">
        <f>#REF!</f>
        <v>#REF!</v>
      </c>
      <c r="G19" s="92" t="e">
        <f>IF(A19&lt;&gt;A20,SUMIF($A$5:A19,A19,$F$5:F19),"")</f>
        <v>#REF!</v>
      </c>
    </row>
    <row r="20" spans="1:7" x14ac:dyDescent="0.2">
      <c r="A20" s="6" t="e">
        <f>#REF!</f>
        <v>#REF!</v>
      </c>
      <c r="B20" s="7" t="e">
        <f>#REF!</f>
        <v>#REF!</v>
      </c>
      <c r="C20" s="3" t="e">
        <f>#REF!</f>
        <v>#REF!</v>
      </c>
      <c r="D20" s="29" t="e">
        <f>#REF!</f>
        <v>#REF!</v>
      </c>
      <c r="E20" s="74" t="e">
        <f>#REF!</f>
        <v>#REF!</v>
      </c>
      <c r="F20" s="83" t="e">
        <f>#REF!</f>
        <v>#REF!</v>
      </c>
      <c r="G20" s="92" t="e">
        <f>IF(A20&lt;&gt;A21,SUMIF($A$5:A20,A20,$F$5:F20),"")</f>
        <v>#REF!</v>
      </c>
    </row>
    <row r="21" spans="1:7" x14ac:dyDescent="0.2">
      <c r="A21" s="6" t="e">
        <f>#REF!</f>
        <v>#REF!</v>
      </c>
      <c r="B21" s="7" t="e">
        <f>#REF!</f>
        <v>#REF!</v>
      </c>
      <c r="C21" s="3" t="e">
        <f>#REF!</f>
        <v>#REF!</v>
      </c>
      <c r="D21" s="29" t="e">
        <f>#REF!</f>
        <v>#REF!</v>
      </c>
      <c r="E21" s="74" t="e">
        <f>#REF!</f>
        <v>#REF!</v>
      </c>
      <c r="F21" s="83" t="e">
        <f>#REF!</f>
        <v>#REF!</v>
      </c>
      <c r="G21" s="92" t="e">
        <f>IF(A21&lt;&gt;A22,SUMIF($A$5:A21,A21,$F$5:F21),"")</f>
        <v>#REF!</v>
      </c>
    </row>
    <row r="22" spans="1:7" x14ac:dyDescent="0.2">
      <c r="A22" s="6" t="e">
        <f>#REF!</f>
        <v>#REF!</v>
      </c>
      <c r="B22" s="7" t="e">
        <f>#REF!</f>
        <v>#REF!</v>
      </c>
      <c r="C22" s="3" t="e">
        <f>#REF!</f>
        <v>#REF!</v>
      </c>
      <c r="D22" s="29" t="e">
        <f>#REF!</f>
        <v>#REF!</v>
      </c>
      <c r="E22" s="74" t="e">
        <f>#REF!</f>
        <v>#REF!</v>
      </c>
      <c r="F22" s="83" t="e">
        <f>#REF!</f>
        <v>#REF!</v>
      </c>
      <c r="G22" s="92" t="e">
        <f>IF(A22&lt;&gt;A23,SUMIF($A$5:A22,A22,$F$5:F22),"")</f>
        <v>#REF!</v>
      </c>
    </row>
    <row r="23" spans="1:7" x14ac:dyDescent="0.2">
      <c r="A23" s="6" t="e">
        <f>#REF!</f>
        <v>#REF!</v>
      </c>
      <c r="B23" s="7" t="e">
        <f>#REF!</f>
        <v>#REF!</v>
      </c>
      <c r="C23" s="3" t="e">
        <f>#REF!</f>
        <v>#REF!</v>
      </c>
      <c r="D23" s="28" t="e">
        <f>#REF!</f>
        <v>#REF!</v>
      </c>
      <c r="E23" s="74" t="e">
        <f>#REF!</f>
        <v>#REF!</v>
      </c>
      <c r="F23" s="83" t="e">
        <f>#REF!</f>
        <v>#REF!</v>
      </c>
      <c r="G23" s="92" t="e">
        <f>IF(A23&lt;&gt;A24,SUMIF($A$5:A23,A23,$F$5:F23),"")</f>
        <v>#REF!</v>
      </c>
    </row>
    <row r="24" spans="1:7" x14ac:dyDescent="0.2">
      <c r="A24" s="6" t="e">
        <f>#REF!</f>
        <v>#REF!</v>
      </c>
      <c r="B24" s="7" t="e">
        <f>#REF!</f>
        <v>#REF!</v>
      </c>
      <c r="C24" s="2" t="e">
        <f>#REF!</f>
        <v>#REF!</v>
      </c>
      <c r="D24" s="27" t="e">
        <f>#REF!</f>
        <v>#REF!</v>
      </c>
      <c r="E24" s="74" t="e">
        <f>#REF!</f>
        <v>#REF!</v>
      </c>
      <c r="F24" s="83" t="e">
        <f>#REF!</f>
        <v>#REF!</v>
      </c>
      <c r="G24" s="92" t="e">
        <f>IF(A24&lt;&gt;A25,SUMIF($A$5:A24,A24,$F$5:F24),"")</f>
        <v>#REF!</v>
      </c>
    </row>
    <row r="25" spans="1:7" x14ac:dyDescent="0.2">
      <c r="A25" s="6" t="e">
        <f>#REF!</f>
        <v>#REF!</v>
      </c>
      <c r="B25" s="7" t="e">
        <f>#REF!</f>
        <v>#REF!</v>
      </c>
      <c r="C25" s="3" t="e">
        <f>#REF!</f>
        <v>#REF!</v>
      </c>
      <c r="D25" s="28" t="e">
        <f>#REF!</f>
        <v>#REF!</v>
      </c>
      <c r="E25" s="74" t="e">
        <f>#REF!</f>
        <v>#REF!</v>
      </c>
      <c r="F25" s="83" t="e">
        <f>#REF!</f>
        <v>#REF!</v>
      </c>
      <c r="G25" s="92" t="e">
        <f>IF(A25&lt;&gt;A26,SUMIF($A$5:A25,A25,$F$5:F25),"")</f>
        <v>#REF!</v>
      </c>
    </row>
    <row r="26" spans="1:7" x14ac:dyDescent="0.2">
      <c r="A26" s="6" t="e">
        <f>#REF!</f>
        <v>#REF!</v>
      </c>
      <c r="B26" s="7" t="e">
        <f>#REF!</f>
        <v>#REF!</v>
      </c>
      <c r="C26" s="3" t="e">
        <f>#REF!</f>
        <v>#REF!</v>
      </c>
      <c r="D26" s="28" t="e">
        <f>#REF!</f>
        <v>#REF!</v>
      </c>
      <c r="E26" s="74" t="e">
        <f>#REF!</f>
        <v>#REF!</v>
      </c>
      <c r="F26" s="83" t="e">
        <f>#REF!</f>
        <v>#REF!</v>
      </c>
      <c r="G26" s="92" t="e">
        <f>IF(A26&lt;&gt;A27,SUMIF($A$5:A26,A26,$F$5:F26),"")</f>
        <v>#REF!</v>
      </c>
    </row>
    <row r="27" spans="1:7" x14ac:dyDescent="0.2">
      <c r="A27" s="6" t="e">
        <f>#REF!</f>
        <v>#REF!</v>
      </c>
      <c r="B27" s="7" t="e">
        <f>#REF!</f>
        <v>#REF!</v>
      </c>
      <c r="C27" s="3" t="e">
        <f>#REF!</f>
        <v>#REF!</v>
      </c>
      <c r="D27" s="28" t="e">
        <f>#REF!</f>
        <v>#REF!</v>
      </c>
      <c r="E27" s="74" t="e">
        <f>#REF!</f>
        <v>#REF!</v>
      </c>
      <c r="F27" s="83" t="e">
        <f>#REF!</f>
        <v>#REF!</v>
      </c>
      <c r="G27" s="92" t="e">
        <f>IF(A27&lt;&gt;A28,SUMIF($A$5:A27,A27,$F$5:F27),"")</f>
        <v>#REF!</v>
      </c>
    </row>
    <row r="28" spans="1:7" x14ac:dyDescent="0.2">
      <c r="A28" s="6" t="e">
        <f>#REF!</f>
        <v>#REF!</v>
      </c>
      <c r="B28" s="7" t="e">
        <f>#REF!</f>
        <v>#REF!</v>
      </c>
      <c r="C28" s="3" t="e">
        <f>#REF!</f>
        <v>#REF!</v>
      </c>
      <c r="D28" s="28" t="e">
        <f>#REF!</f>
        <v>#REF!</v>
      </c>
      <c r="E28" s="74" t="e">
        <f>#REF!</f>
        <v>#REF!</v>
      </c>
      <c r="F28" s="83" t="e">
        <f>#REF!</f>
        <v>#REF!</v>
      </c>
      <c r="G28" s="92" t="e">
        <f>IF(A28&lt;&gt;A29,SUMIF($A$5:A28,A28,$F$5:F28),"")</f>
        <v>#REF!</v>
      </c>
    </row>
    <row r="29" spans="1:7" ht="13.5" thickBot="1" x14ac:dyDescent="0.25">
      <c r="A29" s="87" t="e">
        <f>#REF!</f>
        <v>#REF!</v>
      </c>
      <c r="B29" s="88" t="e">
        <f>#REF!</f>
        <v>#REF!</v>
      </c>
      <c r="C29" s="65" t="e">
        <f>#REF!</f>
        <v>#REF!</v>
      </c>
      <c r="D29" s="68" t="e">
        <f>#REF!</f>
        <v>#REF!</v>
      </c>
      <c r="E29" s="78" t="e">
        <f>#REF!</f>
        <v>#REF!</v>
      </c>
      <c r="F29" s="89" t="e">
        <f>#REF!</f>
        <v>#REF!</v>
      </c>
      <c r="G29" s="67" t="e">
        <f>IF(A29&lt;&gt;A30,SUMIF($A$5:A29,A29,$F$5:F29),"")</f>
        <v>#REF!</v>
      </c>
    </row>
    <row r="30" spans="1:7" x14ac:dyDescent="0.2">
      <c r="A30" s="90" t="e">
        <f>#REF!</f>
        <v>#REF!</v>
      </c>
      <c r="B30" s="85" t="e">
        <f>#REF!</f>
        <v>#REF!</v>
      </c>
      <c r="C30" s="4" t="e">
        <f>#REF!</f>
        <v>#REF!</v>
      </c>
      <c r="D30" s="72" t="e">
        <f>#REF!</f>
        <v>#REF!</v>
      </c>
      <c r="E30" s="86" t="e">
        <f>#REF!</f>
        <v>#REF!</v>
      </c>
      <c r="F30" s="45" t="e">
        <f>#REF!</f>
        <v>#REF!</v>
      </c>
      <c r="G30" s="92" t="e">
        <f>IF(A30&lt;&gt;A31,SUMIF($A$5:A30,A30,$F$5:F30),"")</f>
        <v>#REF!</v>
      </c>
    </row>
    <row r="31" spans="1:7" x14ac:dyDescent="0.2">
      <c r="A31" s="8" t="e">
        <f>#REF!</f>
        <v>#REF!</v>
      </c>
      <c r="B31" s="7" t="e">
        <f>#REF!</f>
        <v>#REF!</v>
      </c>
      <c r="C31" s="3" t="e">
        <f>#REF!</f>
        <v>#REF!</v>
      </c>
      <c r="D31" s="29" t="e">
        <f>#REF!</f>
        <v>#REF!</v>
      </c>
      <c r="E31" s="74" t="e">
        <f>#REF!</f>
        <v>#REF!</v>
      </c>
      <c r="F31" s="83" t="e">
        <f>#REF!</f>
        <v>#REF!</v>
      </c>
      <c r="G31" s="92" t="e">
        <f>IF(A31&lt;&gt;A32,SUMIF($A$5:A31,A31,$F$5:F31),"")</f>
        <v>#REF!</v>
      </c>
    </row>
    <row r="32" spans="1:7" x14ac:dyDescent="0.2">
      <c r="A32" s="8" t="e">
        <f>#REF!</f>
        <v>#REF!</v>
      </c>
      <c r="B32" s="7" t="e">
        <f>#REF!</f>
        <v>#REF!</v>
      </c>
      <c r="C32" s="3" t="e">
        <f>#REF!</f>
        <v>#REF!</v>
      </c>
      <c r="D32" s="28" t="e">
        <f>#REF!</f>
        <v>#REF!</v>
      </c>
      <c r="E32" s="74" t="e">
        <f>#REF!</f>
        <v>#REF!</v>
      </c>
      <c r="F32" s="83" t="e">
        <f>#REF!</f>
        <v>#REF!</v>
      </c>
      <c r="G32" s="92" t="e">
        <f>IF(A32&lt;&gt;A33,SUMIF($A$5:A32,A32,$F$5:F32),"")</f>
        <v>#REF!</v>
      </c>
    </row>
    <row r="33" spans="1:7" x14ac:dyDescent="0.2">
      <c r="A33" s="8" t="e">
        <f>#REF!</f>
        <v>#REF!</v>
      </c>
      <c r="B33" s="7" t="e">
        <f>#REF!</f>
        <v>#REF!</v>
      </c>
      <c r="C33" s="3" t="e">
        <f>#REF!</f>
        <v>#REF!</v>
      </c>
      <c r="D33" s="29" t="e">
        <f>#REF!</f>
        <v>#REF!</v>
      </c>
      <c r="E33" s="74" t="e">
        <f>#REF!</f>
        <v>#REF!</v>
      </c>
      <c r="F33" s="83" t="e">
        <f>#REF!</f>
        <v>#REF!</v>
      </c>
      <c r="G33" s="92" t="e">
        <f>IF(A33&lt;&gt;A34,SUMIF($A$5:A33,A33,$F$5:F33),"")</f>
        <v>#REF!</v>
      </c>
    </row>
    <row r="34" spans="1:7" x14ac:dyDescent="0.2">
      <c r="A34" s="8" t="e">
        <f>#REF!</f>
        <v>#REF!</v>
      </c>
      <c r="B34" s="7" t="e">
        <f>#REF!</f>
        <v>#REF!</v>
      </c>
      <c r="C34" s="3" t="e">
        <f>#REF!</f>
        <v>#REF!</v>
      </c>
      <c r="D34" s="29" t="e">
        <f>#REF!</f>
        <v>#REF!</v>
      </c>
      <c r="E34" s="74" t="e">
        <f>#REF!</f>
        <v>#REF!</v>
      </c>
      <c r="F34" s="83" t="e">
        <f>#REF!</f>
        <v>#REF!</v>
      </c>
      <c r="G34" s="92" t="e">
        <f>IF(A34&lt;&gt;A35,SUMIF($A$5:A34,A34,$F$5:F34),"")</f>
        <v>#REF!</v>
      </c>
    </row>
    <row r="35" spans="1:7" x14ac:dyDescent="0.2">
      <c r="A35" s="8" t="e">
        <f>#REF!</f>
        <v>#REF!</v>
      </c>
      <c r="B35" s="7" t="e">
        <f>#REF!</f>
        <v>#REF!</v>
      </c>
      <c r="C35" s="3" t="e">
        <f>#REF!</f>
        <v>#REF!</v>
      </c>
      <c r="D35" s="28" t="e">
        <f>#REF!</f>
        <v>#REF!</v>
      </c>
      <c r="E35" s="74" t="e">
        <f>#REF!</f>
        <v>#REF!</v>
      </c>
      <c r="F35" s="83" t="e">
        <f>#REF!</f>
        <v>#REF!</v>
      </c>
      <c r="G35" s="92" t="e">
        <f>IF(A35&lt;&gt;A36,SUMIF($A$5:A35,A35,$F$5:F35),"")</f>
        <v>#REF!</v>
      </c>
    </row>
    <row r="36" spans="1:7" x14ac:dyDescent="0.2">
      <c r="A36" s="8" t="e">
        <f>#REF!</f>
        <v>#REF!</v>
      </c>
      <c r="B36" s="7" t="e">
        <f>#REF!</f>
        <v>#REF!</v>
      </c>
      <c r="C36" s="3" t="e">
        <f>#REF!</f>
        <v>#REF!</v>
      </c>
      <c r="D36" s="28" t="e">
        <f>#REF!</f>
        <v>#REF!</v>
      </c>
      <c r="E36" s="74" t="e">
        <f>#REF!</f>
        <v>#REF!</v>
      </c>
      <c r="F36" s="83" t="e">
        <f>#REF!</f>
        <v>#REF!</v>
      </c>
      <c r="G36" s="92" t="e">
        <f>IF(A36&lt;&gt;A37,SUMIF($A$5:A36,A36,$F$5:F36),"")</f>
        <v>#REF!</v>
      </c>
    </row>
    <row r="37" spans="1:7" x14ac:dyDescent="0.2">
      <c r="A37" s="8" t="e">
        <f>#REF!</f>
        <v>#REF!</v>
      </c>
      <c r="B37" s="7" t="e">
        <f>#REF!</f>
        <v>#REF!</v>
      </c>
      <c r="C37" s="3" t="e">
        <f>#REF!</f>
        <v>#REF!</v>
      </c>
      <c r="D37" s="29" t="e">
        <f>#REF!</f>
        <v>#REF!</v>
      </c>
      <c r="E37" s="74" t="e">
        <f>#REF!</f>
        <v>#REF!</v>
      </c>
      <c r="F37" s="83" t="e">
        <f>#REF!</f>
        <v>#REF!</v>
      </c>
      <c r="G37" s="92" t="e">
        <f>IF(A37&lt;&gt;A38,SUMIF($A$5:A37,A37,$F$5:F37),"")</f>
        <v>#REF!</v>
      </c>
    </row>
    <row r="38" spans="1:7" x14ac:dyDescent="0.2">
      <c r="A38" s="8" t="e">
        <f>#REF!</f>
        <v>#REF!</v>
      </c>
      <c r="B38" s="7" t="e">
        <f>#REF!</f>
        <v>#REF!</v>
      </c>
      <c r="C38" s="3" t="e">
        <f>#REF!</f>
        <v>#REF!</v>
      </c>
      <c r="D38" s="28" t="e">
        <f>#REF!</f>
        <v>#REF!</v>
      </c>
      <c r="E38" s="74" t="e">
        <f>#REF!</f>
        <v>#REF!</v>
      </c>
      <c r="F38" s="83" t="e">
        <f>#REF!</f>
        <v>#REF!</v>
      </c>
      <c r="G38" s="92" t="e">
        <f>IF(A38&lt;&gt;A39,SUMIF($A$5:A38,A38,$F$5:F38),"")</f>
        <v>#REF!</v>
      </c>
    </row>
    <row r="39" spans="1:7" x14ac:dyDescent="0.2">
      <c r="A39" s="8" t="e">
        <f>#REF!</f>
        <v>#REF!</v>
      </c>
      <c r="B39" s="7" t="e">
        <f>#REF!</f>
        <v>#REF!</v>
      </c>
      <c r="C39" s="3" t="e">
        <f>#REF!</f>
        <v>#REF!</v>
      </c>
      <c r="D39" s="28" t="e">
        <f>#REF!</f>
        <v>#REF!</v>
      </c>
      <c r="E39" s="74" t="e">
        <f>#REF!</f>
        <v>#REF!</v>
      </c>
      <c r="F39" s="83" t="e">
        <f>#REF!</f>
        <v>#REF!</v>
      </c>
      <c r="G39" s="92" t="e">
        <f>IF(A39&lt;&gt;A40,SUMIF($A$5:A39,A39,$F$5:F39),"")</f>
        <v>#REF!</v>
      </c>
    </row>
    <row r="40" spans="1:7" x14ac:dyDescent="0.2">
      <c r="A40" s="8" t="e">
        <f>#REF!</f>
        <v>#REF!</v>
      </c>
      <c r="B40" s="7" t="e">
        <f>#REF!</f>
        <v>#REF!</v>
      </c>
      <c r="C40" s="3" t="e">
        <f>#REF!</f>
        <v>#REF!</v>
      </c>
      <c r="D40" s="28" t="e">
        <f>#REF!</f>
        <v>#REF!</v>
      </c>
      <c r="E40" s="74" t="e">
        <f>#REF!</f>
        <v>#REF!</v>
      </c>
      <c r="F40" s="83" t="e">
        <f>#REF!</f>
        <v>#REF!</v>
      </c>
      <c r="G40" s="92" t="e">
        <f>IF(A40&lt;&gt;A41,SUMIF($A$5:A40,A40,$F$5:F40),"")</f>
        <v>#REF!</v>
      </c>
    </row>
    <row r="41" spans="1:7" x14ac:dyDescent="0.2">
      <c r="A41" s="8" t="e">
        <f>#REF!</f>
        <v>#REF!</v>
      </c>
      <c r="B41" s="7" t="e">
        <f>#REF!</f>
        <v>#REF!</v>
      </c>
      <c r="C41" s="3" t="e">
        <f>#REF!</f>
        <v>#REF!</v>
      </c>
      <c r="D41" s="28" t="e">
        <f>#REF!</f>
        <v>#REF!</v>
      </c>
      <c r="E41" s="74" t="e">
        <f>#REF!</f>
        <v>#REF!</v>
      </c>
      <c r="F41" s="83" t="e">
        <f>#REF!</f>
        <v>#REF!</v>
      </c>
      <c r="G41" s="92" t="e">
        <f>IF(A41&lt;&gt;A42,SUMIF($A$5:A41,A41,$F$5:F41),"")</f>
        <v>#REF!</v>
      </c>
    </row>
    <row r="42" spans="1:7" ht="13.5" thickBot="1" x14ac:dyDescent="0.25">
      <c r="A42" s="91" t="e">
        <f>#REF!</f>
        <v>#REF!</v>
      </c>
      <c r="B42" s="88" t="e">
        <f>#REF!</f>
        <v>#REF!</v>
      </c>
      <c r="C42" s="65" t="e">
        <f>#REF!</f>
        <v>#REF!</v>
      </c>
      <c r="D42" s="66" t="e">
        <f>#REF!</f>
        <v>#REF!</v>
      </c>
      <c r="E42" s="78" t="e">
        <f>#REF!</f>
        <v>#REF!</v>
      </c>
      <c r="F42" s="89" t="e">
        <f>#REF!</f>
        <v>#REF!</v>
      </c>
      <c r="G42" s="67" t="e">
        <f>IF(A42&lt;&gt;A43,SUMIF($A$5:A42,A42,$F$5:F42),"")</f>
        <v>#REF!</v>
      </c>
    </row>
    <row r="43" spans="1:7" x14ac:dyDescent="0.2">
      <c r="A43" s="90" t="e">
        <f>#REF!</f>
        <v>#REF!</v>
      </c>
      <c r="B43" s="85" t="e">
        <f>#REF!</f>
        <v>#REF!</v>
      </c>
      <c r="C43" s="4" t="e">
        <f>#REF!</f>
        <v>#REF!</v>
      </c>
      <c r="D43" s="30" t="e">
        <f>#REF!</f>
        <v>#REF!</v>
      </c>
      <c r="E43" s="86" t="e">
        <f>#REF!</f>
        <v>#REF!</v>
      </c>
      <c r="F43" s="45" t="e">
        <f>#REF!</f>
        <v>#REF!</v>
      </c>
      <c r="G43" s="92" t="e">
        <f>IF(A43&lt;&gt;A44,SUMIF($A$5:A43,A43,$F$5:F43),"")</f>
        <v>#REF!</v>
      </c>
    </row>
    <row r="44" spans="1:7" x14ac:dyDescent="0.2">
      <c r="A44" s="8" t="e">
        <f>#REF!</f>
        <v>#REF!</v>
      </c>
      <c r="B44" s="7" t="e">
        <f>#REF!</f>
        <v>#REF!</v>
      </c>
      <c r="C44" s="3" t="e">
        <f>#REF!</f>
        <v>#REF!</v>
      </c>
      <c r="D44" s="28" t="e">
        <f>#REF!</f>
        <v>#REF!</v>
      </c>
      <c r="E44" s="74" t="e">
        <f>#REF!</f>
        <v>#REF!</v>
      </c>
      <c r="F44" s="83" t="e">
        <f>#REF!</f>
        <v>#REF!</v>
      </c>
      <c r="G44" s="92" t="e">
        <f>IF(A44&lt;&gt;A45,SUMIF($A$5:A44,A44,$F$5:F44),"")</f>
        <v>#REF!</v>
      </c>
    </row>
    <row r="45" spans="1:7" x14ac:dyDescent="0.2">
      <c r="A45" s="8" t="e">
        <f>#REF!</f>
        <v>#REF!</v>
      </c>
      <c r="B45" s="7" t="e">
        <f>#REF!</f>
        <v>#REF!</v>
      </c>
      <c r="C45" s="3" t="e">
        <f>#REF!</f>
        <v>#REF!</v>
      </c>
      <c r="D45" s="28" t="e">
        <f>#REF!</f>
        <v>#REF!</v>
      </c>
      <c r="E45" s="74" t="e">
        <f>#REF!</f>
        <v>#REF!</v>
      </c>
      <c r="F45" s="83" t="e">
        <f>#REF!</f>
        <v>#REF!</v>
      </c>
      <c r="G45" s="92" t="e">
        <f>IF(A45&lt;&gt;A46,SUMIF($A$5:A45,A45,$F$5:F45),"")</f>
        <v>#REF!</v>
      </c>
    </row>
    <row r="46" spans="1:7" x14ac:dyDescent="0.2">
      <c r="A46" s="8" t="e">
        <f>#REF!</f>
        <v>#REF!</v>
      </c>
      <c r="B46" s="7" t="e">
        <f>#REF!</f>
        <v>#REF!</v>
      </c>
      <c r="C46" s="3" t="e">
        <f>#REF!</f>
        <v>#REF!</v>
      </c>
      <c r="D46" s="29" t="e">
        <f>#REF!</f>
        <v>#REF!</v>
      </c>
      <c r="E46" s="74" t="e">
        <f>#REF!</f>
        <v>#REF!</v>
      </c>
      <c r="F46" s="83" t="e">
        <f>#REF!</f>
        <v>#REF!</v>
      </c>
      <c r="G46" s="92" t="e">
        <f>IF(A46&lt;&gt;A47,SUMIF($A$5:A46,A46,$F$5:F46),"")</f>
        <v>#REF!</v>
      </c>
    </row>
    <row r="47" spans="1:7" x14ac:dyDescent="0.2">
      <c r="A47" s="8" t="e">
        <f>#REF!</f>
        <v>#REF!</v>
      </c>
      <c r="B47" s="7" t="e">
        <f>#REF!</f>
        <v>#REF!</v>
      </c>
      <c r="C47" s="3" t="e">
        <f>#REF!</f>
        <v>#REF!</v>
      </c>
      <c r="D47" s="28" t="e">
        <f>#REF!</f>
        <v>#REF!</v>
      </c>
      <c r="E47" s="74" t="e">
        <f>#REF!</f>
        <v>#REF!</v>
      </c>
      <c r="F47" s="83" t="e">
        <f>#REF!</f>
        <v>#REF!</v>
      </c>
      <c r="G47" s="92" t="e">
        <f>IF(A47&lt;&gt;A48,SUMIF($A$5:A47,A47,$F$5:F47),"")</f>
        <v>#REF!</v>
      </c>
    </row>
    <row r="48" spans="1:7" x14ac:dyDescent="0.2">
      <c r="A48" s="8" t="e">
        <f>#REF!</f>
        <v>#REF!</v>
      </c>
      <c r="B48" s="7" t="e">
        <f>#REF!</f>
        <v>#REF!</v>
      </c>
      <c r="C48" s="3" t="e">
        <f>#REF!</f>
        <v>#REF!</v>
      </c>
      <c r="D48" s="28" t="e">
        <f>#REF!</f>
        <v>#REF!</v>
      </c>
      <c r="E48" s="74" t="e">
        <f>#REF!</f>
        <v>#REF!</v>
      </c>
      <c r="F48" s="83" t="e">
        <f>#REF!</f>
        <v>#REF!</v>
      </c>
      <c r="G48" s="92" t="e">
        <f>IF(A48&lt;&gt;A49,SUMIF($A$5:A48,A48,$F$5:F48),"")</f>
        <v>#REF!</v>
      </c>
    </row>
    <row r="49" spans="1:7" x14ac:dyDescent="0.2">
      <c r="A49" s="8" t="e">
        <f>#REF!</f>
        <v>#REF!</v>
      </c>
      <c r="B49" s="7" t="e">
        <f>#REF!</f>
        <v>#REF!</v>
      </c>
      <c r="C49" s="3" t="e">
        <f>#REF!</f>
        <v>#REF!</v>
      </c>
      <c r="D49" s="28" t="e">
        <f>#REF!</f>
        <v>#REF!</v>
      </c>
      <c r="E49" s="74" t="e">
        <f>#REF!</f>
        <v>#REF!</v>
      </c>
      <c r="F49" s="83" t="e">
        <f>#REF!</f>
        <v>#REF!</v>
      </c>
      <c r="G49" s="92" t="e">
        <f>IF(A49&lt;&gt;A50,SUMIF($A$5:A49,A49,$F$5:F49),"")</f>
        <v>#REF!</v>
      </c>
    </row>
    <row r="50" spans="1:7" x14ac:dyDescent="0.2">
      <c r="A50" s="8" t="e">
        <f>#REF!</f>
        <v>#REF!</v>
      </c>
      <c r="B50" s="7" t="e">
        <f>#REF!</f>
        <v>#REF!</v>
      </c>
      <c r="C50" s="3" t="e">
        <f>#REF!</f>
        <v>#REF!</v>
      </c>
      <c r="D50" s="29" t="e">
        <f>#REF!</f>
        <v>#REF!</v>
      </c>
      <c r="E50" s="74" t="e">
        <f>#REF!</f>
        <v>#REF!</v>
      </c>
      <c r="F50" s="83" t="e">
        <f>#REF!</f>
        <v>#REF!</v>
      </c>
      <c r="G50" s="92" t="e">
        <f>IF(A50&lt;&gt;A51,SUMIF($A$5:A50,A50,$F$5:F50),"")</f>
        <v>#REF!</v>
      </c>
    </row>
    <row r="51" spans="1:7" x14ac:dyDescent="0.2">
      <c r="A51" s="8" t="e">
        <f>#REF!</f>
        <v>#REF!</v>
      </c>
      <c r="B51" s="7" t="e">
        <f>#REF!</f>
        <v>#REF!</v>
      </c>
      <c r="C51" s="3" t="e">
        <f>#REF!</f>
        <v>#REF!</v>
      </c>
      <c r="D51" s="28" t="e">
        <f>#REF!</f>
        <v>#REF!</v>
      </c>
      <c r="E51" s="74" t="e">
        <f>#REF!</f>
        <v>#REF!</v>
      </c>
      <c r="F51" s="83" t="e">
        <f>#REF!</f>
        <v>#REF!</v>
      </c>
      <c r="G51" s="92" t="e">
        <f>IF(A51&lt;&gt;A52,SUMIF($A$5:A51,A51,$F$5:F51),"")</f>
        <v>#REF!</v>
      </c>
    </row>
    <row r="52" spans="1:7" x14ac:dyDescent="0.2">
      <c r="A52" s="8" t="e">
        <f>#REF!</f>
        <v>#REF!</v>
      </c>
      <c r="B52" s="7" t="e">
        <f>#REF!</f>
        <v>#REF!</v>
      </c>
      <c r="C52" s="3" t="e">
        <f>#REF!</f>
        <v>#REF!</v>
      </c>
      <c r="D52" s="29" t="e">
        <f>#REF!</f>
        <v>#REF!</v>
      </c>
      <c r="E52" s="74" t="e">
        <f>#REF!</f>
        <v>#REF!</v>
      </c>
      <c r="F52" s="83" t="e">
        <f>#REF!</f>
        <v>#REF!</v>
      </c>
      <c r="G52" s="92" t="e">
        <f>IF(A52&lt;&gt;A53,SUMIF($A$5:A52,A52,$F$5:F52),"")</f>
        <v>#REF!</v>
      </c>
    </row>
    <row r="53" spans="1:7" x14ac:dyDescent="0.2">
      <c r="A53" s="8" t="e">
        <f>#REF!</f>
        <v>#REF!</v>
      </c>
      <c r="B53" s="7" t="e">
        <f>#REF!</f>
        <v>#REF!</v>
      </c>
      <c r="C53" s="3" t="e">
        <f>#REF!</f>
        <v>#REF!</v>
      </c>
      <c r="D53" s="28" t="e">
        <f>#REF!</f>
        <v>#REF!</v>
      </c>
      <c r="E53" s="74" t="e">
        <f>#REF!</f>
        <v>#REF!</v>
      </c>
      <c r="F53" s="83" t="e">
        <f>#REF!</f>
        <v>#REF!</v>
      </c>
      <c r="G53" s="92" t="e">
        <f>IF(A53&lt;&gt;A54,SUMIF($A$5:A53,A53,$F$5:F53),"")</f>
        <v>#REF!</v>
      </c>
    </row>
    <row r="54" spans="1:7" x14ac:dyDescent="0.2">
      <c r="A54" s="8" t="e">
        <f>#REF!</f>
        <v>#REF!</v>
      </c>
      <c r="B54" s="7" t="e">
        <f>#REF!</f>
        <v>#REF!</v>
      </c>
      <c r="C54" s="3" t="e">
        <f>#REF!</f>
        <v>#REF!</v>
      </c>
      <c r="D54" s="28" t="e">
        <f>#REF!</f>
        <v>#REF!</v>
      </c>
      <c r="E54" s="74" t="e">
        <f>#REF!</f>
        <v>#REF!</v>
      </c>
      <c r="F54" s="83" t="e">
        <f>#REF!</f>
        <v>#REF!</v>
      </c>
      <c r="G54" s="92" t="e">
        <f>IF(A54&lt;&gt;A55,SUMIF($A$5:A54,A54,$F$5:F54),"")</f>
        <v>#REF!</v>
      </c>
    </row>
    <row r="55" spans="1:7" x14ac:dyDescent="0.2">
      <c r="A55" s="8" t="e">
        <f>#REF!</f>
        <v>#REF!</v>
      </c>
      <c r="B55" s="7" t="e">
        <f>#REF!</f>
        <v>#REF!</v>
      </c>
      <c r="C55" s="3" t="e">
        <f>#REF!</f>
        <v>#REF!</v>
      </c>
      <c r="D55" s="28" t="e">
        <f>#REF!</f>
        <v>#REF!</v>
      </c>
      <c r="E55" s="74" t="e">
        <f>#REF!</f>
        <v>#REF!</v>
      </c>
      <c r="F55" s="83" t="e">
        <f>#REF!</f>
        <v>#REF!</v>
      </c>
      <c r="G55" s="92" t="e">
        <f>IF(A55&lt;&gt;A56,SUMIF($A$5:A55,A55,$F$5:F55),"")</f>
        <v>#REF!</v>
      </c>
    </row>
    <row r="56" spans="1:7" x14ac:dyDescent="0.2">
      <c r="A56" s="8" t="e">
        <f>#REF!</f>
        <v>#REF!</v>
      </c>
      <c r="B56" s="7" t="e">
        <f>#REF!</f>
        <v>#REF!</v>
      </c>
      <c r="C56" s="3" t="e">
        <f>#REF!</f>
        <v>#REF!</v>
      </c>
      <c r="D56" s="28" t="e">
        <f>#REF!</f>
        <v>#REF!</v>
      </c>
      <c r="E56" s="74" t="e">
        <f>#REF!</f>
        <v>#REF!</v>
      </c>
      <c r="F56" s="83" t="e">
        <f>#REF!</f>
        <v>#REF!</v>
      </c>
      <c r="G56" s="92" t="e">
        <f>IF(A56&lt;&gt;A57,SUMIF($A$5:A56,A56,$F$5:F56),"")</f>
        <v>#REF!</v>
      </c>
    </row>
    <row r="57" spans="1:7" x14ac:dyDescent="0.2">
      <c r="A57" s="8" t="e">
        <f>#REF!</f>
        <v>#REF!</v>
      </c>
      <c r="B57" s="7" t="e">
        <f>#REF!</f>
        <v>#REF!</v>
      </c>
      <c r="C57" s="3" t="e">
        <f>#REF!</f>
        <v>#REF!</v>
      </c>
      <c r="D57" s="28" t="e">
        <f>#REF!</f>
        <v>#REF!</v>
      </c>
      <c r="E57" s="74" t="e">
        <f>#REF!</f>
        <v>#REF!</v>
      </c>
      <c r="F57" s="83" t="e">
        <f>#REF!</f>
        <v>#REF!</v>
      </c>
      <c r="G57" s="92" t="e">
        <f>IF(A57&lt;&gt;A58,SUMIF($A$5:A57,A57,$F$5:F57),"")</f>
        <v>#REF!</v>
      </c>
    </row>
    <row r="58" spans="1:7" ht="13.5" thickBot="1" x14ac:dyDescent="0.25">
      <c r="A58" s="91" t="e">
        <f>#REF!</f>
        <v>#REF!</v>
      </c>
      <c r="B58" s="88" t="e">
        <f>#REF!</f>
        <v>#REF!</v>
      </c>
      <c r="C58" s="65" t="e">
        <f>#REF!</f>
        <v>#REF!</v>
      </c>
      <c r="D58" s="66" t="e">
        <f>#REF!</f>
        <v>#REF!</v>
      </c>
      <c r="E58" s="78" t="e">
        <f>#REF!</f>
        <v>#REF!</v>
      </c>
      <c r="F58" s="89" t="e">
        <f>#REF!</f>
        <v>#REF!</v>
      </c>
      <c r="G58" s="67" t="e">
        <f>IF(A58&lt;&gt;A59,SUMIF($A$5:A58,A58,$F$5:F58),"")</f>
        <v>#REF!</v>
      </c>
    </row>
    <row r="59" spans="1:7" x14ac:dyDescent="0.2">
      <c r="A59" s="90" t="e">
        <f>#REF!</f>
        <v>#REF!</v>
      </c>
      <c r="B59" s="85" t="e">
        <f>#REF!</f>
        <v>#REF!</v>
      </c>
      <c r="C59" s="4" t="e">
        <f>#REF!</f>
        <v>#REF!</v>
      </c>
      <c r="D59" s="72" t="e">
        <f>#REF!</f>
        <v>#REF!</v>
      </c>
      <c r="E59" s="86" t="e">
        <f>#REF!</f>
        <v>#REF!</v>
      </c>
      <c r="F59" s="45" t="e">
        <f>#REF!</f>
        <v>#REF!</v>
      </c>
      <c r="G59" s="92" t="e">
        <f>IF(A59&lt;&gt;A60,SUMIF($A$5:A59,A59,$F$5:F59),"")</f>
        <v>#REF!</v>
      </c>
    </row>
    <row r="60" spans="1:7" x14ac:dyDescent="0.2">
      <c r="A60" s="8" t="e">
        <f>#REF!</f>
        <v>#REF!</v>
      </c>
      <c r="B60" s="7" t="e">
        <f>#REF!</f>
        <v>#REF!</v>
      </c>
      <c r="C60" s="3" t="e">
        <f>#REF!</f>
        <v>#REF!</v>
      </c>
      <c r="D60" s="28" t="e">
        <f>#REF!</f>
        <v>#REF!</v>
      </c>
      <c r="E60" s="74" t="e">
        <f>#REF!</f>
        <v>#REF!</v>
      </c>
      <c r="F60" s="83" t="e">
        <f>#REF!</f>
        <v>#REF!</v>
      </c>
      <c r="G60" s="92" t="e">
        <f>IF(A60&lt;&gt;A61,SUMIF($A$5:A60,A60,$F$5:F60),"")</f>
        <v>#REF!</v>
      </c>
    </row>
    <row r="61" spans="1:7" x14ac:dyDescent="0.2">
      <c r="A61" s="8" t="e">
        <f>#REF!</f>
        <v>#REF!</v>
      </c>
      <c r="B61" s="7" t="e">
        <f>#REF!</f>
        <v>#REF!</v>
      </c>
      <c r="C61" s="3" t="e">
        <f>#REF!</f>
        <v>#REF!</v>
      </c>
      <c r="D61" s="28" t="e">
        <f>#REF!</f>
        <v>#REF!</v>
      </c>
      <c r="E61" s="74" t="e">
        <f>#REF!</f>
        <v>#REF!</v>
      </c>
      <c r="F61" s="83" t="e">
        <f>#REF!</f>
        <v>#REF!</v>
      </c>
      <c r="G61" s="92" t="e">
        <f>IF(A61&lt;&gt;A62,SUMIF($A$5:A61,A61,$F$5:F61),"")</f>
        <v>#REF!</v>
      </c>
    </row>
    <row r="62" spans="1:7" x14ac:dyDescent="0.2">
      <c r="A62" s="8" t="e">
        <f>#REF!</f>
        <v>#REF!</v>
      </c>
      <c r="B62" s="7" t="e">
        <f>#REF!</f>
        <v>#REF!</v>
      </c>
      <c r="C62" s="3" t="e">
        <f>#REF!</f>
        <v>#REF!</v>
      </c>
      <c r="D62" s="29" t="e">
        <f>#REF!</f>
        <v>#REF!</v>
      </c>
      <c r="E62" s="74" t="e">
        <f>#REF!</f>
        <v>#REF!</v>
      </c>
      <c r="F62" s="83" t="e">
        <f>#REF!</f>
        <v>#REF!</v>
      </c>
      <c r="G62" s="92" t="e">
        <f>IF(A62&lt;&gt;A63,SUMIF($A$5:A62,A62,$F$5:F62),"")</f>
        <v>#REF!</v>
      </c>
    </row>
    <row r="63" spans="1:7" x14ac:dyDescent="0.2">
      <c r="A63" s="8" t="e">
        <f>#REF!</f>
        <v>#REF!</v>
      </c>
      <c r="B63" s="7" t="e">
        <f>#REF!</f>
        <v>#REF!</v>
      </c>
      <c r="C63" s="3" t="e">
        <f>#REF!</f>
        <v>#REF!</v>
      </c>
      <c r="D63" s="29" t="e">
        <f>#REF!</f>
        <v>#REF!</v>
      </c>
      <c r="E63" s="74" t="e">
        <f>#REF!</f>
        <v>#REF!</v>
      </c>
      <c r="F63" s="83" t="e">
        <f>#REF!</f>
        <v>#REF!</v>
      </c>
      <c r="G63" s="92" t="e">
        <f>IF(A63&lt;&gt;A64,SUMIF($A$5:A63,A63,$F$5:F63),"")</f>
        <v>#REF!</v>
      </c>
    </row>
    <row r="64" spans="1:7" ht="14.25" customHeight="1" x14ac:dyDescent="0.2">
      <c r="A64" s="8" t="e">
        <f>#REF!</f>
        <v>#REF!</v>
      </c>
      <c r="B64" s="7" t="e">
        <f>#REF!</f>
        <v>#REF!</v>
      </c>
      <c r="C64" s="3" t="e">
        <f>#REF!</f>
        <v>#REF!</v>
      </c>
      <c r="D64" s="28" t="e">
        <f>#REF!</f>
        <v>#REF!</v>
      </c>
      <c r="E64" s="74" t="e">
        <f>#REF!</f>
        <v>#REF!</v>
      </c>
      <c r="F64" s="83" t="e">
        <f>#REF!</f>
        <v>#REF!</v>
      </c>
      <c r="G64" s="92" t="e">
        <f>IF(A64&lt;&gt;A65,SUMIF($A$5:A64,A64,$F$5:F64),"")</f>
        <v>#REF!</v>
      </c>
    </row>
    <row r="65" spans="1:7" x14ac:dyDescent="0.2">
      <c r="A65" s="8" t="e">
        <f>#REF!</f>
        <v>#REF!</v>
      </c>
      <c r="B65" s="7" t="e">
        <f>#REF!</f>
        <v>#REF!</v>
      </c>
      <c r="C65" s="3" t="e">
        <f>#REF!</f>
        <v>#REF!</v>
      </c>
      <c r="D65" s="28" t="e">
        <f>#REF!</f>
        <v>#REF!</v>
      </c>
      <c r="E65" s="74" t="e">
        <f>#REF!</f>
        <v>#REF!</v>
      </c>
      <c r="F65" s="83" t="e">
        <f>#REF!</f>
        <v>#REF!</v>
      </c>
      <c r="G65" s="92" t="e">
        <f>IF(A65&lt;&gt;A66,SUMIF($A$5:A65,A65,$F$5:F65),"")</f>
        <v>#REF!</v>
      </c>
    </row>
    <row r="66" spans="1:7" x14ac:dyDescent="0.2">
      <c r="A66" s="8" t="e">
        <f>#REF!</f>
        <v>#REF!</v>
      </c>
      <c r="B66" s="7" t="e">
        <f>#REF!</f>
        <v>#REF!</v>
      </c>
      <c r="C66" s="3" t="e">
        <f>#REF!</f>
        <v>#REF!</v>
      </c>
      <c r="D66" s="28" t="e">
        <f>#REF!</f>
        <v>#REF!</v>
      </c>
      <c r="E66" s="74" t="e">
        <f>#REF!</f>
        <v>#REF!</v>
      </c>
      <c r="F66" s="83" t="e">
        <f>#REF!</f>
        <v>#REF!</v>
      </c>
      <c r="G66" s="92" t="e">
        <f>IF(A66&lt;&gt;A67,SUMIF($A$5:A66,A66,$F$5:F66),"")</f>
        <v>#REF!</v>
      </c>
    </row>
    <row r="67" spans="1:7" x14ac:dyDescent="0.2">
      <c r="A67" s="8" t="e">
        <f>#REF!</f>
        <v>#REF!</v>
      </c>
      <c r="B67" s="7" t="e">
        <f>#REF!</f>
        <v>#REF!</v>
      </c>
      <c r="C67" s="3" t="e">
        <f>#REF!</f>
        <v>#REF!</v>
      </c>
      <c r="D67" s="28" t="e">
        <f>#REF!</f>
        <v>#REF!</v>
      </c>
      <c r="E67" s="74" t="e">
        <f>#REF!</f>
        <v>#REF!</v>
      </c>
      <c r="F67" s="83" t="e">
        <f>#REF!</f>
        <v>#REF!</v>
      </c>
      <c r="G67" s="92" t="e">
        <f>IF(A67&lt;&gt;A68,SUMIF($A$5:A67,A67,$F$5:F67),"")</f>
        <v>#REF!</v>
      </c>
    </row>
    <row r="68" spans="1:7" x14ac:dyDescent="0.2">
      <c r="A68" s="8" t="e">
        <f>#REF!</f>
        <v>#REF!</v>
      </c>
      <c r="B68" s="7" t="e">
        <f>#REF!</f>
        <v>#REF!</v>
      </c>
      <c r="C68" s="3" t="e">
        <f>#REF!</f>
        <v>#REF!</v>
      </c>
      <c r="D68" s="29" t="e">
        <f>#REF!</f>
        <v>#REF!</v>
      </c>
      <c r="E68" s="74" t="e">
        <f>#REF!</f>
        <v>#REF!</v>
      </c>
      <c r="F68" s="83" t="e">
        <f>#REF!</f>
        <v>#REF!</v>
      </c>
      <c r="G68" s="92" t="e">
        <f>IF(A68&lt;&gt;A69,SUMIF($A$5:A68,A68,$F$5:F68),"")</f>
        <v>#REF!</v>
      </c>
    </row>
    <row r="69" spans="1:7" x14ac:dyDescent="0.2">
      <c r="A69" s="8" t="e">
        <f>#REF!</f>
        <v>#REF!</v>
      </c>
      <c r="B69" s="7" t="e">
        <f>#REF!</f>
        <v>#REF!</v>
      </c>
      <c r="C69" s="3" t="e">
        <f>#REF!</f>
        <v>#REF!</v>
      </c>
      <c r="D69" s="28" t="e">
        <f>#REF!</f>
        <v>#REF!</v>
      </c>
      <c r="E69" s="74" t="e">
        <f>#REF!</f>
        <v>#REF!</v>
      </c>
      <c r="F69" s="83" t="e">
        <f>#REF!</f>
        <v>#REF!</v>
      </c>
      <c r="G69" s="92" t="e">
        <f>IF(A69&lt;&gt;A70,SUMIF($A$5:A69,A69,$F$5:F69),"")</f>
        <v>#REF!</v>
      </c>
    </row>
    <row r="70" spans="1:7" x14ac:dyDescent="0.2">
      <c r="A70" s="8" t="e">
        <f>#REF!</f>
        <v>#REF!</v>
      </c>
      <c r="B70" s="7" t="e">
        <f>#REF!</f>
        <v>#REF!</v>
      </c>
      <c r="C70" s="3" t="e">
        <f>#REF!</f>
        <v>#REF!</v>
      </c>
      <c r="D70" s="29" t="e">
        <f>#REF!</f>
        <v>#REF!</v>
      </c>
      <c r="E70" s="74" t="e">
        <f>#REF!</f>
        <v>#REF!</v>
      </c>
      <c r="F70" s="83" t="e">
        <f>#REF!</f>
        <v>#REF!</v>
      </c>
      <c r="G70" s="92" t="e">
        <f>IF(A70&lt;&gt;A71,SUMIF($A$5:A70,A70,$F$5:F70),"")</f>
        <v>#REF!</v>
      </c>
    </row>
    <row r="71" spans="1:7" x14ac:dyDescent="0.2">
      <c r="A71" s="8" t="e">
        <f>#REF!</f>
        <v>#REF!</v>
      </c>
      <c r="B71" s="7" t="e">
        <f>#REF!</f>
        <v>#REF!</v>
      </c>
      <c r="C71" s="3" t="e">
        <f>#REF!</f>
        <v>#REF!</v>
      </c>
      <c r="D71" s="29" t="e">
        <f>#REF!</f>
        <v>#REF!</v>
      </c>
      <c r="E71" s="74" t="e">
        <f>#REF!</f>
        <v>#REF!</v>
      </c>
      <c r="F71" s="83" t="e">
        <f>#REF!</f>
        <v>#REF!</v>
      </c>
      <c r="G71" s="92" t="e">
        <f>IF(A71&lt;&gt;A72,SUMIF($A$5:A71,A71,$F$5:F71),"")</f>
        <v>#REF!</v>
      </c>
    </row>
    <row r="72" spans="1:7" x14ac:dyDescent="0.2">
      <c r="A72" s="8" t="e">
        <f>#REF!</f>
        <v>#REF!</v>
      </c>
      <c r="B72" s="7" t="e">
        <f>#REF!</f>
        <v>#REF!</v>
      </c>
      <c r="C72" s="3" t="e">
        <f>#REF!</f>
        <v>#REF!</v>
      </c>
      <c r="D72" s="29" t="e">
        <f>#REF!</f>
        <v>#REF!</v>
      </c>
      <c r="E72" s="74" t="e">
        <f>#REF!</f>
        <v>#REF!</v>
      </c>
      <c r="F72" s="83" t="e">
        <f>#REF!</f>
        <v>#REF!</v>
      </c>
      <c r="G72" s="92" t="e">
        <f>IF(A72&lt;&gt;A73,SUMIF($A$5:A72,A72,$F$5:F72),"")</f>
        <v>#REF!</v>
      </c>
    </row>
    <row r="73" spans="1:7" x14ac:dyDescent="0.2">
      <c r="A73" s="8" t="e">
        <f>#REF!</f>
        <v>#REF!</v>
      </c>
      <c r="B73" s="7" t="e">
        <f>#REF!</f>
        <v>#REF!</v>
      </c>
      <c r="C73" s="3" t="e">
        <f>#REF!</f>
        <v>#REF!</v>
      </c>
      <c r="D73" s="28" t="e">
        <f>#REF!</f>
        <v>#REF!</v>
      </c>
      <c r="E73" s="74" t="e">
        <f>#REF!</f>
        <v>#REF!</v>
      </c>
      <c r="F73" s="83" t="e">
        <f>#REF!</f>
        <v>#REF!</v>
      </c>
      <c r="G73" s="92" t="e">
        <f>IF(A73&lt;&gt;A74,SUMIF($A$5:A73,A73,$F$5:F73),"")</f>
        <v>#REF!</v>
      </c>
    </row>
    <row r="74" spans="1:7" x14ac:dyDescent="0.2">
      <c r="A74" s="8" t="e">
        <f>#REF!</f>
        <v>#REF!</v>
      </c>
      <c r="B74" s="7" t="e">
        <f>#REF!</f>
        <v>#REF!</v>
      </c>
      <c r="C74" s="3" t="e">
        <f>#REF!</f>
        <v>#REF!</v>
      </c>
      <c r="D74" s="29" t="e">
        <f>#REF!</f>
        <v>#REF!</v>
      </c>
      <c r="E74" s="74" t="e">
        <f>#REF!</f>
        <v>#REF!</v>
      </c>
      <c r="F74" s="83" t="e">
        <f>#REF!</f>
        <v>#REF!</v>
      </c>
      <c r="G74" s="92" t="e">
        <f>IF(A74&lt;&gt;A75,SUMIF($A$5:A74,A74,$F$5:F74),"")</f>
        <v>#REF!</v>
      </c>
    </row>
    <row r="75" spans="1:7" x14ac:dyDescent="0.2">
      <c r="A75" s="8" t="e">
        <f>#REF!</f>
        <v>#REF!</v>
      </c>
      <c r="B75" s="7" t="e">
        <f>#REF!</f>
        <v>#REF!</v>
      </c>
      <c r="C75" s="3" t="e">
        <f>#REF!</f>
        <v>#REF!</v>
      </c>
      <c r="D75" s="28" t="e">
        <f>#REF!</f>
        <v>#REF!</v>
      </c>
      <c r="E75" s="74" t="e">
        <f>#REF!</f>
        <v>#REF!</v>
      </c>
      <c r="F75" s="83" t="e">
        <f>#REF!</f>
        <v>#REF!</v>
      </c>
      <c r="G75" s="92" t="e">
        <f>IF(A75&lt;&gt;A76,SUMIF($A$5:A75,A75,$F$5:F75),"")</f>
        <v>#REF!</v>
      </c>
    </row>
    <row r="76" spans="1:7" x14ac:dyDescent="0.2">
      <c r="A76" s="8" t="e">
        <f>#REF!</f>
        <v>#REF!</v>
      </c>
      <c r="B76" s="7" t="e">
        <f>#REF!</f>
        <v>#REF!</v>
      </c>
      <c r="C76" s="3" t="e">
        <f>#REF!</f>
        <v>#REF!</v>
      </c>
      <c r="D76" s="28" t="e">
        <f>#REF!</f>
        <v>#REF!</v>
      </c>
      <c r="E76" s="74" t="e">
        <f>#REF!</f>
        <v>#REF!</v>
      </c>
      <c r="F76" s="83" t="e">
        <f>#REF!</f>
        <v>#REF!</v>
      </c>
      <c r="G76" s="92" t="e">
        <f>IF(A76&lt;&gt;A77,SUMIF($A$5:A76,A76,$F$5:F76),"")</f>
        <v>#REF!</v>
      </c>
    </row>
    <row r="77" spans="1:7" x14ac:dyDescent="0.2">
      <c r="A77" s="8" t="e">
        <f>#REF!</f>
        <v>#REF!</v>
      </c>
      <c r="B77" s="7" t="e">
        <f>#REF!</f>
        <v>#REF!</v>
      </c>
      <c r="C77" s="3" t="e">
        <f>#REF!</f>
        <v>#REF!</v>
      </c>
      <c r="D77" s="28" t="e">
        <f>#REF!</f>
        <v>#REF!</v>
      </c>
      <c r="E77" s="74" t="e">
        <f>#REF!</f>
        <v>#REF!</v>
      </c>
      <c r="F77" s="83" t="e">
        <f>#REF!</f>
        <v>#REF!</v>
      </c>
      <c r="G77" s="92" t="e">
        <f>IF(A77&lt;&gt;A78,SUMIF($A$5:A77,A77,$F$5:F77),"")</f>
        <v>#REF!</v>
      </c>
    </row>
    <row r="78" spans="1:7" x14ac:dyDescent="0.2">
      <c r="A78" s="8" t="e">
        <f>#REF!</f>
        <v>#REF!</v>
      </c>
      <c r="B78" s="7" t="e">
        <f>#REF!</f>
        <v>#REF!</v>
      </c>
      <c r="C78" s="3" t="e">
        <f>#REF!</f>
        <v>#REF!</v>
      </c>
      <c r="D78" s="28" t="e">
        <f>#REF!</f>
        <v>#REF!</v>
      </c>
      <c r="E78" s="74" t="e">
        <f>#REF!</f>
        <v>#REF!</v>
      </c>
      <c r="F78" s="83" t="e">
        <f>#REF!</f>
        <v>#REF!</v>
      </c>
      <c r="G78" s="92" t="e">
        <f>IF(A78&lt;&gt;A79,SUMIF($A$5:A78,A78,$F$5:F78),"")</f>
        <v>#REF!</v>
      </c>
    </row>
    <row r="79" spans="1:7" x14ac:dyDescent="0.2">
      <c r="A79" s="8" t="e">
        <f>#REF!</f>
        <v>#REF!</v>
      </c>
      <c r="B79" s="7" t="e">
        <f>#REF!</f>
        <v>#REF!</v>
      </c>
      <c r="C79" s="3" t="e">
        <f>#REF!</f>
        <v>#REF!</v>
      </c>
      <c r="D79" s="28" t="e">
        <f>#REF!</f>
        <v>#REF!</v>
      </c>
      <c r="E79" s="74" t="e">
        <f>#REF!</f>
        <v>#REF!</v>
      </c>
      <c r="F79" s="83" t="e">
        <f>#REF!</f>
        <v>#REF!</v>
      </c>
      <c r="G79" s="92" t="e">
        <f>IF(A79&lt;&gt;A80,SUMIF($A$5:A79,A79,$F$5:F79),"")</f>
        <v>#REF!</v>
      </c>
    </row>
    <row r="80" spans="1:7" x14ac:dyDescent="0.2">
      <c r="A80" s="8" t="e">
        <f>#REF!</f>
        <v>#REF!</v>
      </c>
      <c r="B80" s="7" t="e">
        <f>#REF!</f>
        <v>#REF!</v>
      </c>
      <c r="C80" s="3" t="e">
        <f>#REF!</f>
        <v>#REF!</v>
      </c>
      <c r="D80" s="28" t="e">
        <f>#REF!</f>
        <v>#REF!</v>
      </c>
      <c r="E80" s="74" t="e">
        <f>#REF!</f>
        <v>#REF!</v>
      </c>
      <c r="F80" s="83" t="e">
        <f>#REF!</f>
        <v>#REF!</v>
      </c>
      <c r="G80" s="92" t="e">
        <f>IF(A80&lt;&gt;A81,SUMIF($A$5:A80,A80,$F$5:F80),"")</f>
        <v>#REF!</v>
      </c>
    </row>
    <row r="81" spans="1:7" ht="13.5" thickBot="1" x14ac:dyDescent="0.25">
      <c r="A81" s="91" t="e">
        <f>#REF!</f>
        <v>#REF!</v>
      </c>
      <c r="B81" s="88" t="e">
        <f>#REF!</f>
        <v>#REF!</v>
      </c>
      <c r="C81" s="65" t="e">
        <f>#REF!</f>
        <v>#REF!</v>
      </c>
      <c r="D81" s="66" t="e">
        <f>#REF!</f>
        <v>#REF!</v>
      </c>
      <c r="E81" s="78" t="e">
        <f>#REF!</f>
        <v>#REF!</v>
      </c>
      <c r="F81" s="89" t="e">
        <f>#REF!</f>
        <v>#REF!</v>
      </c>
      <c r="G81" s="67" t="e">
        <f>IF(A81&lt;&gt;A82,SUMIF($A$5:A81,A81,$F$5:F81),"")</f>
        <v>#REF!</v>
      </c>
    </row>
    <row r="82" spans="1:7" x14ac:dyDescent="0.2">
      <c r="A82" s="90" t="e">
        <f>#REF!</f>
        <v>#REF!</v>
      </c>
      <c r="B82" s="85" t="e">
        <f>#REF!</f>
        <v>#REF!</v>
      </c>
      <c r="C82" s="4" t="e">
        <f>#REF!</f>
        <v>#REF!</v>
      </c>
      <c r="D82" s="72" t="e">
        <f>#REF!</f>
        <v>#REF!</v>
      </c>
      <c r="E82" s="86" t="e">
        <f>#REF!</f>
        <v>#REF!</v>
      </c>
      <c r="F82" s="45" t="e">
        <f>#REF!</f>
        <v>#REF!</v>
      </c>
      <c r="G82" s="92" t="e">
        <f>IF(A82&lt;&gt;A83,SUMIF($A$5:A82,A82,$F$5:F82),"")</f>
        <v>#REF!</v>
      </c>
    </row>
    <row r="83" spans="1:7" x14ac:dyDescent="0.2">
      <c r="A83" s="8" t="e">
        <f>#REF!</f>
        <v>#REF!</v>
      </c>
      <c r="B83" s="7" t="e">
        <f>#REF!</f>
        <v>#REF!</v>
      </c>
      <c r="C83" s="3" t="e">
        <f>#REF!</f>
        <v>#REF!</v>
      </c>
      <c r="D83" s="28" t="e">
        <f>#REF!</f>
        <v>#REF!</v>
      </c>
      <c r="E83" s="74" t="e">
        <f>#REF!</f>
        <v>#REF!</v>
      </c>
      <c r="F83" s="83" t="e">
        <f>#REF!</f>
        <v>#REF!</v>
      </c>
      <c r="G83" s="92" t="e">
        <f>IF(A83&lt;&gt;A84,SUMIF($A$5:A83,A83,$F$5:F83),"")</f>
        <v>#REF!</v>
      </c>
    </row>
    <row r="84" spans="1:7" x14ac:dyDescent="0.2">
      <c r="A84" s="8" t="e">
        <f>#REF!</f>
        <v>#REF!</v>
      </c>
      <c r="B84" s="7" t="e">
        <f>#REF!</f>
        <v>#REF!</v>
      </c>
      <c r="C84" s="3" t="e">
        <f>#REF!</f>
        <v>#REF!</v>
      </c>
      <c r="D84" s="29" t="e">
        <f>#REF!</f>
        <v>#REF!</v>
      </c>
      <c r="E84" s="74" t="e">
        <f>#REF!</f>
        <v>#REF!</v>
      </c>
      <c r="F84" s="83" t="e">
        <f>#REF!</f>
        <v>#REF!</v>
      </c>
      <c r="G84" s="92" t="e">
        <f>IF(A84&lt;&gt;A85,SUMIF($A$5:A84,A84,$F$5:F84),"")</f>
        <v>#REF!</v>
      </c>
    </row>
    <row r="85" spans="1:7" x14ac:dyDescent="0.2">
      <c r="A85" s="8" t="e">
        <f>#REF!</f>
        <v>#REF!</v>
      </c>
      <c r="B85" s="7" t="e">
        <f>#REF!</f>
        <v>#REF!</v>
      </c>
      <c r="C85" s="3" t="e">
        <f>#REF!</f>
        <v>#REF!</v>
      </c>
      <c r="D85" s="28" t="e">
        <f>#REF!</f>
        <v>#REF!</v>
      </c>
      <c r="E85" s="74" t="e">
        <f>#REF!</f>
        <v>#REF!</v>
      </c>
      <c r="F85" s="83" t="e">
        <f>#REF!</f>
        <v>#REF!</v>
      </c>
      <c r="G85" s="92" t="e">
        <f>IF(A85&lt;&gt;A86,SUMIF($A$5:A85,A85,$F$5:F85),"")</f>
        <v>#REF!</v>
      </c>
    </row>
    <row r="86" spans="1:7" x14ac:dyDescent="0.2">
      <c r="A86" s="8" t="e">
        <f>#REF!</f>
        <v>#REF!</v>
      </c>
      <c r="B86" s="7" t="e">
        <f>#REF!</f>
        <v>#REF!</v>
      </c>
      <c r="C86" s="3" t="e">
        <f>#REF!</f>
        <v>#REF!</v>
      </c>
      <c r="D86" s="29" t="e">
        <f>#REF!</f>
        <v>#REF!</v>
      </c>
      <c r="E86" s="74" t="e">
        <f>#REF!</f>
        <v>#REF!</v>
      </c>
      <c r="F86" s="83" t="e">
        <f>#REF!</f>
        <v>#REF!</v>
      </c>
      <c r="G86" s="92" t="e">
        <f>IF(A86&lt;&gt;A87,SUMIF($A$5:A86,A86,$F$5:F86),"")</f>
        <v>#REF!</v>
      </c>
    </row>
    <row r="87" spans="1:7" x14ac:dyDescent="0.2">
      <c r="A87" s="8" t="e">
        <f>#REF!</f>
        <v>#REF!</v>
      </c>
      <c r="B87" s="7" t="e">
        <f>#REF!</f>
        <v>#REF!</v>
      </c>
      <c r="C87" s="3" t="e">
        <f>#REF!</f>
        <v>#REF!</v>
      </c>
      <c r="D87" s="28" t="e">
        <f>#REF!</f>
        <v>#REF!</v>
      </c>
      <c r="E87" s="74" t="e">
        <f>#REF!</f>
        <v>#REF!</v>
      </c>
      <c r="F87" s="83" t="e">
        <f>#REF!</f>
        <v>#REF!</v>
      </c>
      <c r="G87" s="92" t="e">
        <f>IF(A87&lt;&gt;A88,SUMIF($A$5:A87,A87,$F$5:F87),"")</f>
        <v>#REF!</v>
      </c>
    </row>
    <row r="88" spans="1:7" x14ac:dyDescent="0.2">
      <c r="A88" s="8" t="e">
        <f>#REF!</f>
        <v>#REF!</v>
      </c>
      <c r="B88" s="7" t="e">
        <f>#REF!</f>
        <v>#REF!</v>
      </c>
      <c r="C88" s="3" t="e">
        <f>#REF!</f>
        <v>#REF!</v>
      </c>
      <c r="D88" s="28" t="e">
        <f>#REF!</f>
        <v>#REF!</v>
      </c>
      <c r="E88" s="74" t="e">
        <f>#REF!</f>
        <v>#REF!</v>
      </c>
      <c r="F88" s="83" t="e">
        <f>#REF!</f>
        <v>#REF!</v>
      </c>
      <c r="G88" s="92" t="e">
        <f>IF(A88&lt;&gt;A89,SUMIF($A$5:A88,A88,$F$5:F88),"")</f>
        <v>#REF!</v>
      </c>
    </row>
    <row r="89" spans="1:7" x14ac:dyDescent="0.2">
      <c r="A89" s="8" t="e">
        <f>#REF!</f>
        <v>#REF!</v>
      </c>
      <c r="B89" s="7" t="e">
        <f>#REF!</f>
        <v>#REF!</v>
      </c>
      <c r="C89" s="3" t="e">
        <f>#REF!</f>
        <v>#REF!</v>
      </c>
      <c r="D89" s="28" t="e">
        <f>#REF!</f>
        <v>#REF!</v>
      </c>
      <c r="E89" s="74" t="e">
        <f>#REF!</f>
        <v>#REF!</v>
      </c>
      <c r="F89" s="83" t="e">
        <f>#REF!</f>
        <v>#REF!</v>
      </c>
      <c r="G89" s="92" t="e">
        <f>IF(A89&lt;&gt;A90,SUMIF($A$5:A89,A89,$F$5:F89),"")</f>
        <v>#REF!</v>
      </c>
    </row>
    <row r="90" spans="1:7" x14ac:dyDescent="0.2">
      <c r="A90" s="8" t="e">
        <f>#REF!</f>
        <v>#REF!</v>
      </c>
      <c r="B90" s="7" t="e">
        <f>#REF!</f>
        <v>#REF!</v>
      </c>
      <c r="C90" s="3" t="e">
        <f>#REF!</f>
        <v>#REF!</v>
      </c>
      <c r="D90" s="28" t="e">
        <f>#REF!</f>
        <v>#REF!</v>
      </c>
      <c r="E90" s="74" t="e">
        <f>#REF!</f>
        <v>#REF!</v>
      </c>
      <c r="F90" s="83" t="e">
        <f>#REF!</f>
        <v>#REF!</v>
      </c>
      <c r="G90" s="92" t="e">
        <f>IF(A90&lt;&gt;A91,SUMIF($A$5:A90,A90,$F$5:F90),"")</f>
        <v>#REF!</v>
      </c>
    </row>
    <row r="91" spans="1:7" x14ac:dyDescent="0.2">
      <c r="A91" s="8" t="e">
        <f>#REF!</f>
        <v>#REF!</v>
      </c>
      <c r="B91" s="7" t="e">
        <f>#REF!</f>
        <v>#REF!</v>
      </c>
      <c r="C91" s="3" t="e">
        <f>#REF!</f>
        <v>#REF!</v>
      </c>
      <c r="D91" s="29" t="e">
        <f>#REF!</f>
        <v>#REF!</v>
      </c>
      <c r="E91" s="74" t="e">
        <f>#REF!</f>
        <v>#REF!</v>
      </c>
      <c r="F91" s="83" t="e">
        <f>#REF!</f>
        <v>#REF!</v>
      </c>
      <c r="G91" s="92" t="e">
        <f>IF(A91&lt;&gt;A92,SUMIF($A$5:A91,A91,$F$5:F91),"")</f>
        <v>#REF!</v>
      </c>
    </row>
    <row r="92" spans="1:7" x14ac:dyDescent="0.2">
      <c r="A92" s="8" t="e">
        <f>#REF!</f>
        <v>#REF!</v>
      </c>
      <c r="B92" s="7" t="e">
        <f>#REF!</f>
        <v>#REF!</v>
      </c>
      <c r="C92" s="3" t="e">
        <f>#REF!</f>
        <v>#REF!</v>
      </c>
      <c r="D92" s="29" t="e">
        <f>#REF!</f>
        <v>#REF!</v>
      </c>
      <c r="E92" s="74" t="e">
        <f>#REF!</f>
        <v>#REF!</v>
      </c>
      <c r="F92" s="83" t="e">
        <f>#REF!</f>
        <v>#REF!</v>
      </c>
      <c r="G92" s="92" t="e">
        <f>IF(A92&lt;&gt;A93,SUMIF($A$5:A92,A92,$F$5:F92),"")</f>
        <v>#REF!</v>
      </c>
    </row>
    <row r="93" spans="1:7" x14ac:dyDescent="0.2">
      <c r="A93" s="8" t="e">
        <f>#REF!</f>
        <v>#REF!</v>
      </c>
      <c r="B93" s="7" t="e">
        <f>#REF!</f>
        <v>#REF!</v>
      </c>
      <c r="C93" s="3" t="e">
        <f>#REF!</f>
        <v>#REF!</v>
      </c>
      <c r="D93" s="28" t="e">
        <f>#REF!</f>
        <v>#REF!</v>
      </c>
      <c r="E93" s="74" t="e">
        <f>#REF!</f>
        <v>#REF!</v>
      </c>
      <c r="F93" s="83" t="e">
        <f>#REF!</f>
        <v>#REF!</v>
      </c>
      <c r="G93" s="92" t="e">
        <f>IF(A93&lt;&gt;A94,SUMIF($A$5:A93,A93,$F$5:F93),"")</f>
        <v>#REF!</v>
      </c>
    </row>
    <row r="94" spans="1:7" x14ac:dyDescent="0.2">
      <c r="A94" s="8" t="e">
        <f>#REF!</f>
        <v>#REF!</v>
      </c>
      <c r="B94" s="7" t="e">
        <f>#REF!</f>
        <v>#REF!</v>
      </c>
      <c r="C94" s="3" t="e">
        <f>#REF!</f>
        <v>#REF!</v>
      </c>
      <c r="D94" s="28" t="e">
        <f>#REF!</f>
        <v>#REF!</v>
      </c>
      <c r="E94" s="74" t="e">
        <f>#REF!</f>
        <v>#REF!</v>
      </c>
      <c r="F94" s="83" t="e">
        <f>#REF!</f>
        <v>#REF!</v>
      </c>
      <c r="G94" s="92" t="e">
        <f>IF(A94&lt;&gt;A95,SUMIF($A$5:A94,A94,$F$5:F94),"")</f>
        <v>#REF!</v>
      </c>
    </row>
    <row r="95" spans="1:7" x14ac:dyDescent="0.2">
      <c r="A95" s="8" t="e">
        <f>#REF!</f>
        <v>#REF!</v>
      </c>
      <c r="B95" s="7" t="e">
        <f>#REF!</f>
        <v>#REF!</v>
      </c>
      <c r="C95" s="3" t="e">
        <f>#REF!</f>
        <v>#REF!</v>
      </c>
      <c r="D95" s="28" t="e">
        <f>#REF!</f>
        <v>#REF!</v>
      </c>
      <c r="E95" s="74" t="e">
        <f>#REF!</f>
        <v>#REF!</v>
      </c>
      <c r="F95" s="83" t="e">
        <f>#REF!</f>
        <v>#REF!</v>
      </c>
      <c r="G95" s="92" t="e">
        <f>IF(A95&lt;&gt;A96,SUMIF($A$5:A95,A95,$F$5:F95),"")</f>
        <v>#REF!</v>
      </c>
    </row>
    <row r="96" spans="1:7" ht="13.5" thickBot="1" x14ac:dyDescent="0.25">
      <c r="A96" s="91" t="e">
        <f>#REF!</f>
        <v>#REF!</v>
      </c>
      <c r="B96" s="88" t="e">
        <f>#REF!</f>
        <v>#REF!</v>
      </c>
      <c r="C96" s="65" t="e">
        <f>#REF!</f>
        <v>#REF!</v>
      </c>
      <c r="D96" s="68" t="e">
        <f>#REF!</f>
        <v>#REF!</v>
      </c>
      <c r="E96" s="78" t="e">
        <f>#REF!</f>
        <v>#REF!</v>
      </c>
      <c r="F96" s="89" t="e">
        <f>#REF!</f>
        <v>#REF!</v>
      </c>
      <c r="G96" s="67" t="e">
        <f>IF(A96&lt;&gt;A97,SUMIF($A$5:A96,A96,$F$5:F96),"")</f>
        <v>#REF!</v>
      </c>
    </row>
    <row r="97" spans="1:7" x14ac:dyDescent="0.2">
      <c r="A97" s="125" t="e">
        <f>#REF!</f>
        <v>#REF!</v>
      </c>
      <c r="B97" s="126" t="e">
        <f>#REF!</f>
        <v>#REF!</v>
      </c>
      <c r="C97" s="63" t="e">
        <f>#REF!</f>
        <v>#REF!</v>
      </c>
      <c r="D97" s="69" t="e">
        <f>#REF!</f>
        <v>#REF!</v>
      </c>
      <c r="E97" s="77" t="e">
        <f>#REF!</f>
        <v>#REF!</v>
      </c>
      <c r="F97" s="132" t="e">
        <f>#REF!</f>
        <v>#REF!</v>
      </c>
      <c r="G97" s="127" t="e">
        <f>IF(A97&lt;&gt;A98,SUMIF($A$5:A97,A97,$F$5:F97),"")</f>
        <v>#REF!</v>
      </c>
    </row>
    <row r="98" spans="1:7" x14ac:dyDescent="0.2">
      <c r="A98" s="8" t="e">
        <f>#REF!</f>
        <v>#REF!</v>
      </c>
      <c r="B98" s="7" t="e">
        <f>#REF!</f>
        <v>#REF!</v>
      </c>
      <c r="C98" s="3" t="e">
        <f>#REF!</f>
        <v>#REF!</v>
      </c>
      <c r="D98" s="29" t="e">
        <f>#REF!</f>
        <v>#REF!</v>
      </c>
      <c r="E98" s="74" t="e">
        <f>#REF!</f>
        <v>#REF!</v>
      </c>
      <c r="F98" s="129" t="e">
        <f>#REF!</f>
        <v>#REF!</v>
      </c>
      <c r="G98" s="92" t="e">
        <f>IF(A98&lt;&gt;A99,SUMIF($A$5:A98,A98,$F$5:F98),"")</f>
        <v>#REF!</v>
      </c>
    </row>
    <row r="99" spans="1:7" x14ac:dyDescent="0.2">
      <c r="A99" s="8" t="e">
        <f>#REF!</f>
        <v>#REF!</v>
      </c>
      <c r="B99" s="7" t="e">
        <f>#REF!</f>
        <v>#REF!</v>
      </c>
      <c r="C99" s="3" t="e">
        <f>#REF!</f>
        <v>#REF!</v>
      </c>
      <c r="D99" s="28" t="e">
        <f>#REF!</f>
        <v>#REF!</v>
      </c>
      <c r="E99" s="74" t="e">
        <f>#REF!</f>
        <v>#REF!</v>
      </c>
      <c r="F99" s="129" t="e">
        <f>#REF!</f>
        <v>#REF!</v>
      </c>
      <c r="G99" s="92" t="e">
        <f>IF(A99&lt;&gt;A100,SUMIF($A$5:A99,A99,$F$5:F99),"")</f>
        <v>#REF!</v>
      </c>
    </row>
    <row r="100" spans="1:7" x14ac:dyDescent="0.2">
      <c r="A100" s="8" t="e">
        <f>#REF!</f>
        <v>#REF!</v>
      </c>
      <c r="B100" s="7" t="e">
        <f>#REF!</f>
        <v>#REF!</v>
      </c>
      <c r="C100" s="3" t="e">
        <f>#REF!</f>
        <v>#REF!</v>
      </c>
      <c r="D100" s="29" t="e">
        <f>#REF!</f>
        <v>#REF!</v>
      </c>
      <c r="E100" s="74" t="e">
        <f>#REF!</f>
        <v>#REF!</v>
      </c>
      <c r="F100" s="129" t="e">
        <f>#REF!</f>
        <v>#REF!</v>
      </c>
      <c r="G100" s="92" t="e">
        <f>IF(A100&lt;&gt;A101,SUMIF($A$5:A100,A100,$F$5:F100),"")</f>
        <v>#REF!</v>
      </c>
    </row>
    <row r="101" spans="1:7" x14ac:dyDescent="0.2">
      <c r="A101" s="8" t="e">
        <f>#REF!</f>
        <v>#REF!</v>
      </c>
      <c r="B101" s="7" t="e">
        <f>#REF!</f>
        <v>#REF!</v>
      </c>
      <c r="C101" s="3" t="e">
        <f>#REF!</f>
        <v>#REF!</v>
      </c>
      <c r="D101" s="28" t="e">
        <f>#REF!</f>
        <v>#REF!</v>
      </c>
      <c r="E101" s="74" t="e">
        <f>#REF!</f>
        <v>#REF!</v>
      </c>
      <c r="F101" s="129" t="e">
        <f>#REF!</f>
        <v>#REF!</v>
      </c>
      <c r="G101" s="92" t="e">
        <f>IF(A101&lt;&gt;A102,SUMIF($A$5:A101,A101,$F$5:F101),"")</f>
        <v>#REF!</v>
      </c>
    </row>
    <row r="102" spans="1:7" x14ac:dyDescent="0.2">
      <c r="A102" s="8" t="e">
        <f>#REF!</f>
        <v>#REF!</v>
      </c>
      <c r="B102" s="7" t="e">
        <f>#REF!</f>
        <v>#REF!</v>
      </c>
      <c r="C102" s="3" t="e">
        <f>#REF!</f>
        <v>#REF!</v>
      </c>
      <c r="D102" s="28" t="e">
        <f>#REF!</f>
        <v>#REF!</v>
      </c>
      <c r="E102" s="74" t="e">
        <f>#REF!</f>
        <v>#REF!</v>
      </c>
      <c r="F102" s="129" t="e">
        <f>#REF!</f>
        <v>#REF!</v>
      </c>
      <c r="G102" s="92" t="e">
        <f>IF(A102&lt;&gt;A103,SUMIF($A$5:A102,A102,$F$5:F102),"")</f>
        <v>#REF!</v>
      </c>
    </row>
    <row r="103" spans="1:7" x14ac:dyDescent="0.2">
      <c r="A103" s="8" t="e">
        <f>#REF!</f>
        <v>#REF!</v>
      </c>
      <c r="B103" s="7" t="e">
        <f>#REF!</f>
        <v>#REF!</v>
      </c>
      <c r="C103" s="3" t="e">
        <f>#REF!</f>
        <v>#REF!</v>
      </c>
      <c r="D103" s="28" t="e">
        <f>#REF!</f>
        <v>#REF!</v>
      </c>
      <c r="E103" s="74" t="e">
        <f>#REF!</f>
        <v>#REF!</v>
      </c>
      <c r="F103" s="129" t="e">
        <f>#REF!</f>
        <v>#REF!</v>
      </c>
      <c r="G103" s="92" t="e">
        <f>IF(A103&lt;&gt;A104,SUMIF($A$5:A103,A103,$F$5:F103),"")</f>
        <v>#REF!</v>
      </c>
    </row>
    <row r="104" spans="1:7" x14ac:dyDescent="0.2">
      <c r="A104" s="8" t="e">
        <f>#REF!</f>
        <v>#REF!</v>
      </c>
      <c r="B104" s="7" t="e">
        <f>#REF!</f>
        <v>#REF!</v>
      </c>
      <c r="C104" s="3" t="e">
        <f>#REF!</f>
        <v>#REF!</v>
      </c>
      <c r="D104" s="28" t="e">
        <f>#REF!</f>
        <v>#REF!</v>
      </c>
      <c r="E104" s="74" t="e">
        <f>#REF!</f>
        <v>#REF!</v>
      </c>
      <c r="F104" s="129" t="e">
        <f>#REF!</f>
        <v>#REF!</v>
      </c>
      <c r="G104" s="92" t="e">
        <f>IF(A104&lt;&gt;A105,SUMIF($A$5:A104,A104,$F$5:F104),"")</f>
        <v>#REF!</v>
      </c>
    </row>
    <row r="105" spans="1:7" x14ac:dyDescent="0.2">
      <c r="A105" s="8" t="e">
        <f>#REF!</f>
        <v>#REF!</v>
      </c>
      <c r="B105" s="7" t="e">
        <f>#REF!</f>
        <v>#REF!</v>
      </c>
      <c r="C105" s="3" t="e">
        <f>#REF!</f>
        <v>#REF!</v>
      </c>
      <c r="D105" s="28" t="e">
        <f>#REF!</f>
        <v>#REF!</v>
      </c>
      <c r="E105" s="74" t="e">
        <f>#REF!</f>
        <v>#REF!</v>
      </c>
      <c r="F105" s="129" t="e">
        <f>#REF!</f>
        <v>#REF!</v>
      </c>
      <c r="G105" s="92" t="e">
        <f>IF(A105&lt;&gt;A106,SUMIF($A$5:A105,A105,$F$5:F105),"")</f>
        <v>#REF!</v>
      </c>
    </row>
    <row r="106" spans="1:7" x14ac:dyDescent="0.2">
      <c r="A106" s="8" t="e">
        <f>#REF!</f>
        <v>#REF!</v>
      </c>
      <c r="B106" s="7" t="e">
        <f>#REF!</f>
        <v>#REF!</v>
      </c>
      <c r="C106" s="3" t="e">
        <f>#REF!</f>
        <v>#REF!</v>
      </c>
      <c r="D106" s="29" t="e">
        <f>#REF!</f>
        <v>#REF!</v>
      </c>
      <c r="E106" s="74" t="e">
        <f>#REF!</f>
        <v>#REF!</v>
      </c>
      <c r="F106" s="129" t="e">
        <f>#REF!</f>
        <v>#REF!</v>
      </c>
      <c r="G106" s="92" t="e">
        <f>IF(A106&lt;&gt;A107,SUMIF($A$5:A106,A106,$F$5:F106),"")</f>
        <v>#REF!</v>
      </c>
    </row>
    <row r="107" spans="1:7" x14ac:dyDescent="0.2">
      <c r="A107" s="8" t="e">
        <f>#REF!</f>
        <v>#REF!</v>
      </c>
      <c r="B107" s="7" t="e">
        <f>#REF!</f>
        <v>#REF!</v>
      </c>
      <c r="C107" s="3" t="e">
        <f>#REF!</f>
        <v>#REF!</v>
      </c>
      <c r="D107" s="28" t="e">
        <f>#REF!</f>
        <v>#REF!</v>
      </c>
      <c r="E107" s="74" t="e">
        <f>#REF!</f>
        <v>#REF!</v>
      </c>
      <c r="F107" s="129" t="e">
        <f>#REF!</f>
        <v>#REF!</v>
      </c>
      <c r="G107" s="92" t="e">
        <f>IF(A107&lt;&gt;A108,SUMIF($A$5:A107,A107,$F$5:F107),"")</f>
        <v>#REF!</v>
      </c>
    </row>
    <row r="108" spans="1:7" x14ac:dyDescent="0.2">
      <c r="A108" s="8" t="e">
        <f>#REF!</f>
        <v>#REF!</v>
      </c>
      <c r="B108" s="7" t="e">
        <f>#REF!</f>
        <v>#REF!</v>
      </c>
      <c r="C108" s="3" t="e">
        <f>#REF!</f>
        <v>#REF!</v>
      </c>
      <c r="D108" s="28" t="e">
        <f>#REF!</f>
        <v>#REF!</v>
      </c>
      <c r="E108" s="74" t="e">
        <f>#REF!</f>
        <v>#REF!</v>
      </c>
      <c r="F108" s="129" t="e">
        <f>#REF!</f>
        <v>#REF!</v>
      </c>
      <c r="G108" s="92" t="e">
        <f>IF(A108&lt;&gt;A109,SUMIF($A$5:A108,A108,$F$5:F108),"")</f>
        <v>#REF!</v>
      </c>
    </row>
    <row r="109" spans="1:7" x14ac:dyDescent="0.2">
      <c r="A109" s="8" t="e">
        <f>#REF!</f>
        <v>#REF!</v>
      </c>
      <c r="B109" s="7" t="e">
        <f>#REF!</f>
        <v>#REF!</v>
      </c>
      <c r="C109" s="3" t="e">
        <f>#REF!</f>
        <v>#REF!</v>
      </c>
      <c r="D109" s="29" t="e">
        <f>#REF!</f>
        <v>#REF!</v>
      </c>
      <c r="E109" s="74" t="e">
        <f>#REF!</f>
        <v>#REF!</v>
      </c>
      <c r="F109" s="129" t="e">
        <f>#REF!</f>
        <v>#REF!</v>
      </c>
      <c r="G109" s="92" t="e">
        <f>IF(A109&lt;&gt;A110,SUMIF($A$5:A109,A109,$F$5:F109),"")</f>
        <v>#REF!</v>
      </c>
    </row>
    <row r="110" spans="1:7" x14ac:dyDescent="0.2">
      <c r="A110" s="8" t="e">
        <f>#REF!</f>
        <v>#REF!</v>
      </c>
      <c r="B110" s="7" t="e">
        <f>#REF!</f>
        <v>#REF!</v>
      </c>
      <c r="C110" s="3" t="e">
        <f>#REF!</f>
        <v>#REF!</v>
      </c>
      <c r="D110" s="28" t="e">
        <f>#REF!</f>
        <v>#REF!</v>
      </c>
      <c r="E110" s="74" t="e">
        <f>#REF!</f>
        <v>#REF!</v>
      </c>
      <c r="F110" s="129" t="e">
        <f>#REF!</f>
        <v>#REF!</v>
      </c>
      <c r="G110" s="92" t="e">
        <f>IF(A110&lt;&gt;A111,SUMIF($A$5:A110,A110,$F$5:F110),"")</f>
        <v>#REF!</v>
      </c>
    </row>
    <row r="111" spans="1:7" x14ac:dyDescent="0.2">
      <c r="A111" s="8" t="e">
        <f>#REF!</f>
        <v>#REF!</v>
      </c>
      <c r="B111" s="7" t="e">
        <f>#REF!</f>
        <v>#REF!</v>
      </c>
      <c r="C111" s="3" t="e">
        <f>#REF!</f>
        <v>#REF!</v>
      </c>
      <c r="D111" s="28" t="e">
        <f>#REF!</f>
        <v>#REF!</v>
      </c>
      <c r="E111" s="74" t="e">
        <f>#REF!</f>
        <v>#REF!</v>
      </c>
      <c r="F111" s="129" t="e">
        <f>#REF!</f>
        <v>#REF!</v>
      </c>
      <c r="G111" s="92" t="e">
        <f>IF(A111&lt;&gt;A112,SUMIF($A$5:A111,A111,$F$5:F111),"")</f>
        <v>#REF!</v>
      </c>
    </row>
    <row r="112" spans="1:7" x14ac:dyDescent="0.2">
      <c r="A112" s="8" t="e">
        <f>#REF!</f>
        <v>#REF!</v>
      </c>
      <c r="B112" s="7" t="e">
        <f>#REF!</f>
        <v>#REF!</v>
      </c>
      <c r="C112" s="3" t="e">
        <f>#REF!</f>
        <v>#REF!</v>
      </c>
      <c r="D112" s="28" t="e">
        <f>#REF!</f>
        <v>#REF!</v>
      </c>
      <c r="E112" s="74" t="e">
        <f>#REF!</f>
        <v>#REF!</v>
      </c>
      <c r="F112" s="129" t="e">
        <f>#REF!</f>
        <v>#REF!</v>
      </c>
      <c r="G112" s="92" t="e">
        <f>IF(A112&lt;&gt;A113,SUMIF($A$5:A112,A112,$F$5:F112),"")</f>
        <v>#REF!</v>
      </c>
    </row>
    <row r="113" spans="1:7" x14ac:dyDescent="0.2">
      <c r="A113" s="8" t="e">
        <f>#REF!</f>
        <v>#REF!</v>
      </c>
      <c r="B113" s="7" t="e">
        <f>#REF!</f>
        <v>#REF!</v>
      </c>
      <c r="C113" s="3" t="e">
        <f>#REF!</f>
        <v>#REF!</v>
      </c>
      <c r="D113" s="29" t="e">
        <f>#REF!</f>
        <v>#REF!</v>
      </c>
      <c r="E113" s="74" t="e">
        <f>#REF!</f>
        <v>#REF!</v>
      </c>
      <c r="F113" s="129" t="e">
        <f>#REF!</f>
        <v>#REF!</v>
      </c>
      <c r="G113" s="92" t="e">
        <f>IF(A113&lt;&gt;A114,SUMIF($A$5:A113,A113,$F$5:F113),"")</f>
        <v>#REF!</v>
      </c>
    </row>
    <row r="114" spans="1:7" x14ac:dyDescent="0.2">
      <c r="A114" s="9" t="e">
        <f>#REF!</f>
        <v>#REF!</v>
      </c>
      <c r="B114" s="12" t="e">
        <f>#REF!</f>
        <v>#REF!</v>
      </c>
      <c r="C114" s="25" t="e">
        <f>#REF!</f>
        <v>#REF!</v>
      </c>
      <c r="D114" s="61" t="e">
        <f>#REF!</f>
        <v>#REF!</v>
      </c>
      <c r="E114" s="80" t="e">
        <f>#REF!</f>
        <v>#REF!</v>
      </c>
      <c r="F114" s="130" t="e">
        <f>#REF!</f>
        <v>#REF!</v>
      </c>
      <c r="G114" s="92" t="e">
        <f>IF(A114&lt;&gt;A115,SUMIF($A$5:A114,A114,$F$5:F114),"")</f>
        <v>#REF!</v>
      </c>
    </row>
    <row r="115" spans="1:7" x14ac:dyDescent="0.2">
      <c r="A115" s="8" t="e">
        <f>#REF!</f>
        <v>#REF!</v>
      </c>
      <c r="B115" s="7" t="e">
        <f>#REF!</f>
        <v>#REF!</v>
      </c>
      <c r="C115" s="3" t="e">
        <f>#REF!</f>
        <v>#REF!</v>
      </c>
      <c r="D115" s="28" t="e">
        <f>#REF!</f>
        <v>#REF!</v>
      </c>
      <c r="E115" s="74" t="e">
        <f>#REF!</f>
        <v>#REF!</v>
      </c>
      <c r="F115" s="129" t="e">
        <f>#REF!</f>
        <v>#REF!</v>
      </c>
      <c r="G115" s="92" t="e">
        <f>IF(A115&lt;&gt;A116,SUMIF($A$5:A115,A115,$F$5:F115),"")</f>
        <v>#REF!</v>
      </c>
    </row>
    <row r="116" spans="1:7" x14ac:dyDescent="0.2">
      <c r="A116" s="90" t="e">
        <f>#REF!</f>
        <v>#REF!</v>
      </c>
      <c r="B116" s="85" t="e">
        <f>#REF!</f>
        <v>#REF!</v>
      </c>
      <c r="C116" s="4" t="e">
        <f>#REF!</f>
        <v>#REF!</v>
      </c>
      <c r="D116" s="30" t="e">
        <f>#REF!</f>
        <v>#REF!</v>
      </c>
      <c r="E116" s="79" t="e">
        <f>#REF!</f>
        <v>#REF!</v>
      </c>
      <c r="F116" s="128" t="e">
        <f>#REF!</f>
        <v>#REF!</v>
      </c>
      <c r="G116" s="92" t="e">
        <f>IF(A116&lt;&gt;A117,SUMIF($A$5:A116,A116,$F$5:F116),"")</f>
        <v>#REF!</v>
      </c>
    </row>
    <row r="117" spans="1:7" x14ac:dyDescent="0.2">
      <c r="A117" s="8" t="e">
        <f>#REF!</f>
        <v>#REF!</v>
      </c>
      <c r="B117" s="7" t="e">
        <f>#REF!</f>
        <v>#REF!</v>
      </c>
      <c r="C117" s="3" t="e">
        <f>#REF!</f>
        <v>#REF!</v>
      </c>
      <c r="D117" s="28" t="e">
        <f>#REF!</f>
        <v>#REF!</v>
      </c>
      <c r="E117" s="74" t="e">
        <f>#REF!</f>
        <v>#REF!</v>
      </c>
      <c r="F117" s="129" t="e">
        <f>#REF!</f>
        <v>#REF!</v>
      </c>
      <c r="G117" s="92" t="e">
        <f>IF(A117&lt;&gt;A118,SUMIF($A$5:A117,A117,$F$5:F117),"")</f>
        <v>#REF!</v>
      </c>
    </row>
    <row r="118" spans="1:7" x14ac:dyDescent="0.2">
      <c r="A118" s="8" t="e">
        <f>#REF!</f>
        <v>#REF!</v>
      </c>
      <c r="B118" s="7" t="e">
        <f>#REF!</f>
        <v>#REF!</v>
      </c>
      <c r="C118" s="3" t="e">
        <f>#REF!</f>
        <v>#REF!</v>
      </c>
      <c r="D118" s="28" t="e">
        <f>#REF!</f>
        <v>#REF!</v>
      </c>
      <c r="E118" s="74" t="e">
        <f>#REF!</f>
        <v>#REF!</v>
      </c>
      <c r="F118" s="129" t="e">
        <f>#REF!</f>
        <v>#REF!</v>
      </c>
      <c r="G118" s="92" t="e">
        <f>IF(A118&lt;&gt;A119,SUMIF($A$5:A118,A118,$F$5:F118),"")</f>
        <v>#REF!</v>
      </c>
    </row>
    <row r="119" spans="1:7" ht="13.5" thickBot="1" x14ac:dyDescent="0.25">
      <c r="A119" s="91" t="e">
        <f>#REF!</f>
        <v>#REF!</v>
      </c>
      <c r="B119" s="88" t="e">
        <f>#REF!</f>
        <v>#REF!</v>
      </c>
      <c r="C119" s="65" t="e">
        <f>#REF!</f>
        <v>#REF!</v>
      </c>
      <c r="D119" s="66" t="e">
        <f>#REF!</f>
        <v>#REF!</v>
      </c>
      <c r="E119" s="78" t="e">
        <f>#REF!</f>
        <v>#REF!</v>
      </c>
      <c r="F119" s="131" t="e">
        <f>#REF!</f>
        <v>#REF!</v>
      </c>
      <c r="G119" s="67" t="e">
        <f>IF(A119&lt;&gt;A120,SUMIF($A$5:A119,A119,$F$5:F119),"")</f>
        <v>#REF!</v>
      </c>
    </row>
    <row r="120" spans="1:7" x14ac:dyDescent="0.2">
      <c r="A120" s="90" t="e">
        <f>#REF!</f>
        <v>#REF!</v>
      </c>
      <c r="B120" s="85" t="e">
        <f>#REF!</f>
        <v>#REF!</v>
      </c>
      <c r="C120" s="4" t="e">
        <f>#REF!</f>
        <v>#REF!</v>
      </c>
      <c r="D120" s="30" t="e">
        <f>#REF!</f>
        <v>#REF!</v>
      </c>
      <c r="E120" s="86" t="e">
        <f>#REF!</f>
        <v>#REF!</v>
      </c>
      <c r="F120" s="45" t="e">
        <f>#REF!</f>
        <v>#REF!</v>
      </c>
      <c r="G120" s="92" t="e">
        <f>IF(A120&lt;&gt;A121,SUMIF($A$5:A120,A120,$F$5:F120),"")</f>
        <v>#REF!</v>
      </c>
    </row>
    <row r="121" spans="1:7" x14ac:dyDescent="0.2">
      <c r="A121" s="8" t="e">
        <f>#REF!</f>
        <v>#REF!</v>
      </c>
      <c r="B121" s="7" t="e">
        <f>#REF!</f>
        <v>#REF!</v>
      </c>
      <c r="C121" s="3" t="e">
        <f>#REF!</f>
        <v>#REF!</v>
      </c>
      <c r="D121" s="28" t="e">
        <f>#REF!</f>
        <v>#REF!</v>
      </c>
      <c r="E121" s="74" t="e">
        <f>#REF!</f>
        <v>#REF!</v>
      </c>
      <c r="F121" s="83" t="e">
        <f>#REF!</f>
        <v>#REF!</v>
      </c>
      <c r="G121" s="92" t="e">
        <f>IF(A121&lt;&gt;A122,SUMIF($A$5:A121,A121,$F$5:F121),"")</f>
        <v>#REF!</v>
      </c>
    </row>
    <row r="122" spans="1:7" x14ac:dyDescent="0.2">
      <c r="A122" s="8" t="e">
        <f>#REF!</f>
        <v>#REF!</v>
      </c>
      <c r="B122" s="7" t="e">
        <f>#REF!</f>
        <v>#REF!</v>
      </c>
      <c r="C122" s="3" t="e">
        <f>#REF!</f>
        <v>#REF!</v>
      </c>
      <c r="D122" s="28" t="e">
        <f>#REF!</f>
        <v>#REF!</v>
      </c>
      <c r="E122" s="74" t="e">
        <f>#REF!</f>
        <v>#REF!</v>
      </c>
      <c r="F122" s="83" t="e">
        <f>#REF!</f>
        <v>#REF!</v>
      </c>
      <c r="G122" s="92" t="e">
        <f>IF(A122&lt;&gt;A123,SUMIF($A$5:A122,A122,$F$5:F122),"")</f>
        <v>#REF!</v>
      </c>
    </row>
    <row r="123" spans="1:7" x14ac:dyDescent="0.2">
      <c r="A123" s="8" t="e">
        <f>#REF!</f>
        <v>#REF!</v>
      </c>
      <c r="B123" s="7" t="e">
        <f>#REF!</f>
        <v>#REF!</v>
      </c>
      <c r="C123" s="3" t="e">
        <f>#REF!</f>
        <v>#REF!</v>
      </c>
      <c r="D123" s="28" t="e">
        <f>#REF!</f>
        <v>#REF!</v>
      </c>
      <c r="E123" s="74" t="e">
        <f>#REF!</f>
        <v>#REF!</v>
      </c>
      <c r="F123" s="83" t="e">
        <f>#REF!</f>
        <v>#REF!</v>
      </c>
      <c r="G123" s="92" t="e">
        <f>IF(A123&lt;&gt;A124,SUMIF($A$5:A123,A123,$F$5:F123),"")</f>
        <v>#REF!</v>
      </c>
    </row>
    <row r="124" spans="1:7" x14ac:dyDescent="0.2">
      <c r="A124" s="8" t="e">
        <f>#REF!</f>
        <v>#REF!</v>
      </c>
      <c r="B124" s="7" t="e">
        <f>#REF!</f>
        <v>#REF!</v>
      </c>
      <c r="C124" s="3" t="e">
        <f>#REF!</f>
        <v>#REF!</v>
      </c>
      <c r="D124" s="29" t="e">
        <f>#REF!</f>
        <v>#REF!</v>
      </c>
      <c r="E124" s="74" t="e">
        <f>#REF!</f>
        <v>#REF!</v>
      </c>
      <c r="F124" s="83" t="e">
        <f>#REF!</f>
        <v>#REF!</v>
      </c>
      <c r="G124" s="92" t="e">
        <f>IF(A124&lt;&gt;A125,SUMIF($A$5:A124,A124,$F$5:F124),"")</f>
        <v>#REF!</v>
      </c>
    </row>
    <row r="125" spans="1:7" x14ac:dyDescent="0.2">
      <c r="A125" s="8" t="e">
        <f>#REF!</f>
        <v>#REF!</v>
      </c>
      <c r="B125" s="7" t="e">
        <f>#REF!</f>
        <v>#REF!</v>
      </c>
      <c r="C125" s="3" t="e">
        <f>#REF!</f>
        <v>#REF!</v>
      </c>
      <c r="D125" s="28" t="e">
        <f>#REF!</f>
        <v>#REF!</v>
      </c>
      <c r="E125" s="74" t="e">
        <f>#REF!</f>
        <v>#REF!</v>
      </c>
      <c r="F125" s="83" t="e">
        <f>#REF!</f>
        <v>#REF!</v>
      </c>
      <c r="G125" s="92" t="e">
        <f>IF(A125&lt;&gt;A126,SUMIF($A$5:A125,A125,$F$5:F125),"")</f>
        <v>#REF!</v>
      </c>
    </row>
    <row r="126" spans="1:7" x14ac:dyDescent="0.2">
      <c r="A126" s="8" t="e">
        <f>#REF!</f>
        <v>#REF!</v>
      </c>
      <c r="B126" s="7" t="e">
        <f>#REF!</f>
        <v>#REF!</v>
      </c>
      <c r="C126" s="3" t="e">
        <f>#REF!</f>
        <v>#REF!</v>
      </c>
      <c r="D126" s="28" t="e">
        <f>#REF!</f>
        <v>#REF!</v>
      </c>
      <c r="E126" s="74" t="e">
        <f>#REF!</f>
        <v>#REF!</v>
      </c>
      <c r="F126" s="83" t="e">
        <f>#REF!</f>
        <v>#REF!</v>
      </c>
      <c r="G126" s="92" t="e">
        <f>IF(A126&lt;&gt;A127,SUMIF($A$5:A126,A126,$F$5:F126),"")</f>
        <v>#REF!</v>
      </c>
    </row>
    <row r="127" spans="1:7" x14ac:dyDescent="0.2">
      <c r="A127" s="8" t="e">
        <f>#REF!</f>
        <v>#REF!</v>
      </c>
      <c r="B127" s="7" t="e">
        <f>#REF!</f>
        <v>#REF!</v>
      </c>
      <c r="C127" s="3" t="e">
        <f>#REF!</f>
        <v>#REF!</v>
      </c>
      <c r="D127" s="28" t="e">
        <f>#REF!</f>
        <v>#REF!</v>
      </c>
      <c r="E127" s="74" t="e">
        <f>#REF!</f>
        <v>#REF!</v>
      </c>
      <c r="F127" s="83" t="e">
        <f>#REF!</f>
        <v>#REF!</v>
      </c>
      <c r="G127" s="92" t="e">
        <f>IF(A127&lt;&gt;A128,SUMIF($A$5:A127,A127,$F$5:F127),"")</f>
        <v>#REF!</v>
      </c>
    </row>
    <row r="128" spans="1:7" x14ac:dyDescent="0.2">
      <c r="A128" s="8" t="e">
        <f>#REF!</f>
        <v>#REF!</v>
      </c>
      <c r="B128" s="7" t="e">
        <f>#REF!</f>
        <v>#REF!</v>
      </c>
      <c r="C128" s="3" t="e">
        <f>#REF!</f>
        <v>#REF!</v>
      </c>
      <c r="D128" s="28" t="e">
        <f>#REF!</f>
        <v>#REF!</v>
      </c>
      <c r="E128" s="74" t="e">
        <f>#REF!</f>
        <v>#REF!</v>
      </c>
      <c r="F128" s="83" t="e">
        <f>#REF!</f>
        <v>#REF!</v>
      </c>
      <c r="G128" s="92" t="e">
        <f>IF(A128&lt;&gt;A129,SUMIF($A$5:A128,A128,$F$5:F128),"")</f>
        <v>#REF!</v>
      </c>
    </row>
    <row r="129" spans="1:7" x14ac:dyDescent="0.2">
      <c r="A129" s="8" t="e">
        <f>#REF!</f>
        <v>#REF!</v>
      </c>
      <c r="B129" s="7" t="e">
        <f>#REF!</f>
        <v>#REF!</v>
      </c>
      <c r="C129" s="3" t="e">
        <f>#REF!</f>
        <v>#REF!</v>
      </c>
      <c r="D129" s="28" t="e">
        <f>#REF!</f>
        <v>#REF!</v>
      </c>
      <c r="E129" s="74" t="e">
        <f>#REF!</f>
        <v>#REF!</v>
      </c>
      <c r="F129" s="83" t="e">
        <f>#REF!</f>
        <v>#REF!</v>
      </c>
      <c r="G129" s="92" t="e">
        <f>IF(A129&lt;&gt;A130,SUMIF($A$5:A129,A129,$F$5:F129),"")</f>
        <v>#REF!</v>
      </c>
    </row>
    <row r="130" spans="1:7" x14ac:dyDescent="0.2">
      <c r="A130" s="8" t="e">
        <f>#REF!</f>
        <v>#REF!</v>
      </c>
      <c r="B130" s="7" t="e">
        <f>#REF!</f>
        <v>#REF!</v>
      </c>
      <c r="C130" s="3" t="e">
        <f>#REF!</f>
        <v>#REF!</v>
      </c>
      <c r="D130" s="28" t="e">
        <f>#REF!</f>
        <v>#REF!</v>
      </c>
      <c r="E130" s="74" t="e">
        <f>#REF!</f>
        <v>#REF!</v>
      </c>
      <c r="F130" s="83" t="e">
        <f>#REF!</f>
        <v>#REF!</v>
      </c>
      <c r="G130" s="92" t="e">
        <f>IF(A130&lt;&gt;A131,SUMIF($A$5:A130,A130,$F$5:F130),"")</f>
        <v>#REF!</v>
      </c>
    </row>
    <row r="131" spans="1:7" x14ac:dyDescent="0.2">
      <c r="A131" s="8" t="e">
        <f>#REF!</f>
        <v>#REF!</v>
      </c>
      <c r="B131" s="7" t="e">
        <f>#REF!</f>
        <v>#REF!</v>
      </c>
      <c r="C131" s="3" t="e">
        <f>#REF!</f>
        <v>#REF!</v>
      </c>
      <c r="D131" s="28" t="e">
        <f>#REF!</f>
        <v>#REF!</v>
      </c>
      <c r="E131" s="74" t="e">
        <f>#REF!</f>
        <v>#REF!</v>
      </c>
      <c r="F131" s="83" t="e">
        <f>#REF!</f>
        <v>#REF!</v>
      </c>
      <c r="G131" s="92" t="e">
        <f>IF(A131&lt;&gt;A132,SUMIF($A$5:A131,A131,$F$5:F131),"")</f>
        <v>#REF!</v>
      </c>
    </row>
    <row r="132" spans="1:7" x14ac:dyDescent="0.2">
      <c r="A132" s="8" t="e">
        <f>#REF!</f>
        <v>#REF!</v>
      </c>
      <c r="B132" s="7" t="e">
        <f>#REF!</f>
        <v>#REF!</v>
      </c>
      <c r="C132" s="3" t="e">
        <f>#REF!</f>
        <v>#REF!</v>
      </c>
      <c r="D132" s="28" t="e">
        <f>#REF!</f>
        <v>#REF!</v>
      </c>
      <c r="E132" s="74" t="e">
        <f>#REF!</f>
        <v>#REF!</v>
      </c>
      <c r="F132" s="83" t="e">
        <f>#REF!</f>
        <v>#REF!</v>
      </c>
      <c r="G132" s="92" t="e">
        <f>IF(A132&lt;&gt;A133,SUMIF($A$5:A132,A132,$F$5:F132),"")</f>
        <v>#REF!</v>
      </c>
    </row>
    <row r="133" spans="1:7" x14ac:dyDescent="0.2">
      <c r="A133" s="8" t="e">
        <f>#REF!</f>
        <v>#REF!</v>
      </c>
      <c r="B133" s="7" t="e">
        <f>#REF!</f>
        <v>#REF!</v>
      </c>
      <c r="C133" s="3" t="e">
        <f>#REF!</f>
        <v>#REF!</v>
      </c>
      <c r="D133" s="28" t="e">
        <f>#REF!</f>
        <v>#REF!</v>
      </c>
      <c r="E133" s="74" t="e">
        <f>#REF!</f>
        <v>#REF!</v>
      </c>
      <c r="F133" s="83" t="e">
        <f>#REF!</f>
        <v>#REF!</v>
      </c>
      <c r="G133" s="92" t="e">
        <f>IF(A133&lt;&gt;A134,SUMIF($A$5:A133,A133,$F$5:F133),"")</f>
        <v>#REF!</v>
      </c>
    </row>
    <row r="134" spans="1:7" x14ac:dyDescent="0.2">
      <c r="A134" s="8" t="e">
        <f>#REF!</f>
        <v>#REF!</v>
      </c>
      <c r="B134" s="7" t="e">
        <f>#REF!</f>
        <v>#REF!</v>
      </c>
      <c r="C134" s="3" t="e">
        <f>#REF!</f>
        <v>#REF!</v>
      </c>
      <c r="D134" s="28" t="e">
        <f>#REF!</f>
        <v>#REF!</v>
      </c>
      <c r="E134" s="74" t="e">
        <f>#REF!</f>
        <v>#REF!</v>
      </c>
      <c r="F134" s="83" t="e">
        <f>#REF!</f>
        <v>#REF!</v>
      </c>
      <c r="G134" s="92" t="e">
        <f>IF(A134&lt;&gt;A135,SUMIF($A$5:A134,A134,$F$5:F134),"")</f>
        <v>#REF!</v>
      </c>
    </row>
    <row r="135" spans="1:7" x14ac:dyDescent="0.2">
      <c r="A135" s="8" t="e">
        <f>#REF!</f>
        <v>#REF!</v>
      </c>
      <c r="B135" s="7" t="e">
        <f>#REF!</f>
        <v>#REF!</v>
      </c>
      <c r="C135" s="3" t="e">
        <f>#REF!</f>
        <v>#REF!</v>
      </c>
      <c r="D135" s="28" t="e">
        <f>#REF!</f>
        <v>#REF!</v>
      </c>
      <c r="E135" s="74" t="e">
        <f>#REF!</f>
        <v>#REF!</v>
      </c>
      <c r="F135" s="83" t="e">
        <f>#REF!</f>
        <v>#REF!</v>
      </c>
      <c r="G135" s="92" t="e">
        <f>IF(A135&lt;&gt;A136,SUMIF($A$5:A135,A135,$F$5:F135),"")</f>
        <v>#REF!</v>
      </c>
    </row>
    <row r="136" spans="1:7" x14ac:dyDescent="0.2">
      <c r="A136" s="8" t="e">
        <f>#REF!</f>
        <v>#REF!</v>
      </c>
      <c r="B136" s="7" t="e">
        <f>#REF!</f>
        <v>#REF!</v>
      </c>
      <c r="C136" s="3" t="e">
        <f>#REF!</f>
        <v>#REF!</v>
      </c>
      <c r="D136" s="29" t="e">
        <f>#REF!</f>
        <v>#REF!</v>
      </c>
      <c r="E136" s="74" t="e">
        <f>#REF!</f>
        <v>#REF!</v>
      </c>
      <c r="F136" s="83" t="e">
        <f>#REF!</f>
        <v>#REF!</v>
      </c>
      <c r="G136" s="92" t="e">
        <f>IF(A136&lt;&gt;A137,SUMIF($A$5:A136,A136,$F$5:F136),"")</f>
        <v>#REF!</v>
      </c>
    </row>
    <row r="137" spans="1:7" x14ac:dyDescent="0.2">
      <c r="A137" s="8" t="e">
        <f>#REF!</f>
        <v>#REF!</v>
      </c>
      <c r="B137" s="7" t="e">
        <f>#REF!</f>
        <v>#REF!</v>
      </c>
      <c r="C137" s="3" t="e">
        <f>#REF!</f>
        <v>#REF!</v>
      </c>
      <c r="D137" s="28" t="e">
        <f>#REF!</f>
        <v>#REF!</v>
      </c>
      <c r="E137" s="74" t="e">
        <f>#REF!</f>
        <v>#REF!</v>
      </c>
      <c r="F137" s="83" t="e">
        <f>#REF!</f>
        <v>#REF!</v>
      </c>
      <c r="G137" s="92" t="e">
        <f>IF(A137&lt;&gt;A138,SUMIF($A$5:A137,A137,$F$5:F137),"")</f>
        <v>#REF!</v>
      </c>
    </row>
    <row r="138" spans="1:7" ht="13.5" thickBot="1" x14ac:dyDescent="0.25">
      <c r="A138" s="9" t="e">
        <f>#REF!</f>
        <v>#REF!</v>
      </c>
      <c r="B138" s="12" t="e">
        <f>#REF!</f>
        <v>#REF!</v>
      </c>
      <c r="C138" s="25" t="e">
        <f>#REF!</f>
        <v>#REF!</v>
      </c>
      <c r="D138" s="61" t="e">
        <f>#REF!</f>
        <v>#REF!</v>
      </c>
      <c r="E138" s="80" t="e">
        <f>#REF!</f>
        <v>#REF!</v>
      </c>
      <c r="F138" s="84" t="e">
        <f>#REF!</f>
        <v>#REF!</v>
      </c>
      <c r="G138" s="62" t="e">
        <f>IF(A138&lt;&gt;A139,SUMIF($A$5:A138,A138,$F$5:F138),"")</f>
        <v>#REF!</v>
      </c>
    </row>
    <row r="139" spans="1:7" ht="17.25" customHeight="1" thickBot="1" x14ac:dyDescent="0.25">
      <c r="A139" s="13"/>
      <c r="B139" s="14"/>
      <c r="C139" s="26" t="s">
        <v>137</v>
      </c>
      <c r="D139" s="117" t="e">
        <f ca="1">SUM(OFFSET(INDIRECT("d5"),0,0,ROW(D139)-5,1))</f>
        <v>#REF!</v>
      </c>
      <c r="E139" s="81" t="e">
        <f ca="1">SUM(OFFSET(INDIRECT("e5"),0,0,ROW(E139)-5,1))</f>
        <v>#REF!</v>
      </c>
      <c r="F139" s="81" t="e">
        <f ca="1">SUM(OFFSET(INDIRECT("f5"),0,0,ROW(F139)-5,1))</f>
        <v>#REF!</v>
      </c>
      <c r="G139" s="81" t="e">
        <f ca="1">SUM(OFFSET(INDIRECT("g5"),0,0,ROW(G139)-5,1))</f>
        <v>#REF!</v>
      </c>
    </row>
    <row r="140" spans="1:7" x14ac:dyDescent="0.2">
      <c r="D140" s="5"/>
      <c r="E140" s="21"/>
      <c r="F140" s="23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3:D36"/>
  <sheetViews>
    <sheetView workbookViewId="0">
      <selection activeCell="F18" sqref="F18"/>
    </sheetView>
  </sheetViews>
  <sheetFormatPr defaultRowHeight="12.75" x14ac:dyDescent="0.2"/>
  <cols>
    <col min="1" max="1" width="13.5703125" bestFit="1" customWidth="1"/>
    <col min="2" max="2" width="15.5703125" bestFit="1" customWidth="1"/>
    <col min="3" max="3" width="16.7109375" customWidth="1"/>
    <col min="4" max="4" width="14.85546875" bestFit="1" customWidth="1"/>
  </cols>
  <sheetData>
    <row r="3" spans="1:4" s="245" customFormat="1" ht="51" x14ac:dyDescent="0.2">
      <c r="A3" s="255" t="s">
        <v>228</v>
      </c>
      <c r="B3" s="256" t="s">
        <v>232</v>
      </c>
      <c r="C3" s="257" t="s">
        <v>230</v>
      </c>
      <c r="D3" s="258" t="s">
        <v>231</v>
      </c>
    </row>
    <row r="4" spans="1:4" x14ac:dyDescent="0.2">
      <c r="A4" s="251" t="s">
        <v>1</v>
      </c>
      <c r="B4" s="246">
        <v>539769.39794000005</v>
      </c>
      <c r="C4" s="249">
        <v>629490</v>
      </c>
      <c r="D4" s="246">
        <v>89720.602060000005</v>
      </c>
    </row>
    <row r="5" spans="1:4" x14ac:dyDescent="0.2">
      <c r="A5" s="252" t="s">
        <v>222</v>
      </c>
      <c r="B5" s="158">
        <v>44623</v>
      </c>
      <c r="C5" s="250">
        <v>68121</v>
      </c>
      <c r="D5" s="35">
        <v>23498</v>
      </c>
    </row>
    <row r="6" spans="1:4" x14ac:dyDescent="0.2">
      <c r="A6" s="253" t="s">
        <v>220</v>
      </c>
      <c r="B6" s="158">
        <v>403165.9192</v>
      </c>
      <c r="C6" s="250">
        <v>465087</v>
      </c>
      <c r="D6" s="35">
        <v>61921.080800000011</v>
      </c>
    </row>
    <row r="7" spans="1:4" x14ac:dyDescent="0.2">
      <c r="A7" s="254" t="s">
        <v>223</v>
      </c>
      <c r="B7" s="158">
        <v>91980.478740000006</v>
      </c>
      <c r="C7" s="250">
        <v>96282</v>
      </c>
      <c r="D7" s="35">
        <v>4301.5212599999977</v>
      </c>
    </row>
    <row r="8" spans="1:4" x14ac:dyDescent="0.2">
      <c r="A8" s="251" t="s">
        <v>150</v>
      </c>
      <c r="B8" s="246">
        <v>376578.43286</v>
      </c>
      <c r="C8" s="247">
        <v>414356</v>
      </c>
      <c r="D8" s="246">
        <v>37777.567140000006</v>
      </c>
    </row>
    <row r="9" spans="1:4" x14ac:dyDescent="0.2">
      <c r="A9" s="252" t="s">
        <v>222</v>
      </c>
      <c r="B9" s="158">
        <v>42513</v>
      </c>
      <c r="C9" s="250">
        <v>46364</v>
      </c>
      <c r="D9" s="35">
        <v>3851</v>
      </c>
    </row>
    <row r="10" spans="1:4" x14ac:dyDescent="0.2">
      <c r="A10" s="253" t="s">
        <v>220</v>
      </c>
      <c r="B10" s="158">
        <v>310317.93119999999</v>
      </c>
      <c r="C10" s="250">
        <v>342877</v>
      </c>
      <c r="D10" s="35">
        <v>32559.068800000005</v>
      </c>
    </row>
    <row r="11" spans="1:4" x14ac:dyDescent="0.2">
      <c r="A11" s="254" t="s">
        <v>223</v>
      </c>
      <c r="B11" s="158">
        <v>23747.501660000002</v>
      </c>
      <c r="C11" s="250">
        <v>25115</v>
      </c>
      <c r="D11" s="35">
        <v>1367.4983400000001</v>
      </c>
    </row>
    <row r="12" spans="1:4" x14ac:dyDescent="0.2">
      <c r="A12" s="251" t="s">
        <v>151</v>
      </c>
      <c r="B12" s="246">
        <v>429395.16800000001</v>
      </c>
      <c r="C12" s="247">
        <v>473782</v>
      </c>
      <c r="D12" s="246">
        <v>44386.832000000009</v>
      </c>
    </row>
    <row r="13" spans="1:4" x14ac:dyDescent="0.2">
      <c r="A13" s="252" t="s">
        <v>222</v>
      </c>
      <c r="B13" s="158">
        <v>42594</v>
      </c>
      <c r="C13" s="250">
        <v>46372</v>
      </c>
      <c r="D13" s="35">
        <v>3778</v>
      </c>
    </row>
    <row r="14" spans="1:4" x14ac:dyDescent="0.2">
      <c r="A14" s="253" t="s">
        <v>220</v>
      </c>
      <c r="B14" s="158">
        <v>382150.16800000001</v>
      </c>
      <c r="C14" s="250">
        <v>422336</v>
      </c>
      <c r="D14" s="35">
        <v>40185.832000000009</v>
      </c>
    </row>
    <row r="15" spans="1:4" x14ac:dyDescent="0.2">
      <c r="A15" s="254" t="s">
        <v>223</v>
      </c>
      <c r="B15" s="158">
        <v>4651</v>
      </c>
      <c r="C15" s="250">
        <v>5074</v>
      </c>
      <c r="D15" s="35">
        <v>423</v>
      </c>
    </row>
    <row r="16" spans="1:4" x14ac:dyDescent="0.2">
      <c r="A16" s="251" t="s">
        <v>37</v>
      </c>
      <c r="B16" s="246">
        <v>518764.59709999996</v>
      </c>
      <c r="C16" s="247">
        <v>570181</v>
      </c>
      <c r="D16" s="246">
        <v>51416.402900000001</v>
      </c>
    </row>
    <row r="17" spans="1:4" x14ac:dyDescent="0.2">
      <c r="A17" s="252" t="s">
        <v>222</v>
      </c>
      <c r="B17" s="158">
        <v>44532</v>
      </c>
      <c r="C17" s="250">
        <v>48247</v>
      </c>
      <c r="D17" s="35">
        <v>3715</v>
      </c>
    </row>
    <row r="18" spans="1:4" x14ac:dyDescent="0.2">
      <c r="A18" s="253" t="s">
        <v>220</v>
      </c>
      <c r="B18" s="158">
        <v>419678.19919999997</v>
      </c>
      <c r="C18" s="250">
        <v>463608</v>
      </c>
      <c r="D18" s="35">
        <v>43929.800800000005</v>
      </c>
    </row>
    <row r="19" spans="1:4" x14ac:dyDescent="0.2">
      <c r="A19" s="254" t="s">
        <v>223</v>
      </c>
      <c r="B19" s="158">
        <v>54554.397900000004</v>
      </c>
      <c r="C19" s="250">
        <v>58326</v>
      </c>
      <c r="D19" s="35">
        <v>3771.6021000000001</v>
      </c>
    </row>
    <row r="20" spans="1:4" x14ac:dyDescent="0.2">
      <c r="A20" s="251" t="s">
        <v>54</v>
      </c>
      <c r="B20" s="246">
        <v>679355.43047999998</v>
      </c>
      <c r="C20" s="247">
        <v>766008</v>
      </c>
      <c r="D20" s="246">
        <v>86652.569520000005</v>
      </c>
    </row>
    <row r="21" spans="1:4" x14ac:dyDescent="0.2">
      <c r="A21" s="252" t="s">
        <v>222</v>
      </c>
      <c r="B21" s="158">
        <v>62908</v>
      </c>
      <c r="C21" s="250">
        <v>68575</v>
      </c>
      <c r="D21" s="35">
        <v>5667</v>
      </c>
    </row>
    <row r="22" spans="1:4" x14ac:dyDescent="0.2">
      <c r="A22" s="253" t="s">
        <v>220</v>
      </c>
      <c r="B22" s="158">
        <v>564875.84</v>
      </c>
      <c r="C22" s="250">
        <v>643409</v>
      </c>
      <c r="D22" s="35">
        <v>78533.16</v>
      </c>
    </row>
    <row r="23" spans="1:4" x14ac:dyDescent="0.2">
      <c r="A23" s="254" t="s">
        <v>223</v>
      </c>
      <c r="B23" s="158">
        <v>51571.590479999999</v>
      </c>
      <c r="C23" s="250">
        <v>54024</v>
      </c>
      <c r="D23" s="35">
        <v>2452.4095199999992</v>
      </c>
    </row>
    <row r="24" spans="1:4" x14ac:dyDescent="0.2">
      <c r="A24" s="251" t="s">
        <v>78</v>
      </c>
      <c r="B24" s="246">
        <v>432362.90763999999</v>
      </c>
      <c r="C24" s="247">
        <v>474900</v>
      </c>
      <c r="D24" s="246">
        <v>42537.092359999995</v>
      </c>
    </row>
    <row r="25" spans="1:4" x14ac:dyDescent="0.2">
      <c r="A25" s="252" t="s">
        <v>222</v>
      </c>
      <c r="B25" s="158">
        <v>43523</v>
      </c>
      <c r="C25" s="250">
        <v>47227</v>
      </c>
      <c r="D25" s="35">
        <v>3704</v>
      </c>
    </row>
    <row r="26" spans="1:4" x14ac:dyDescent="0.2">
      <c r="A26" s="253" t="s">
        <v>220</v>
      </c>
      <c r="B26" s="158">
        <v>347205.53279999999</v>
      </c>
      <c r="C26" s="250">
        <v>383459</v>
      </c>
      <c r="D26" s="35">
        <v>36253.467199999999</v>
      </c>
    </row>
    <row r="27" spans="1:4" x14ac:dyDescent="0.2">
      <c r="A27" s="254" t="s">
        <v>223</v>
      </c>
      <c r="B27" s="158">
        <v>41634.374840000004</v>
      </c>
      <c r="C27" s="250">
        <v>44214</v>
      </c>
      <c r="D27" s="35">
        <v>2579.6251599999987</v>
      </c>
    </row>
    <row r="28" spans="1:4" x14ac:dyDescent="0.2">
      <c r="A28" s="251" t="s">
        <v>111</v>
      </c>
      <c r="B28" s="246">
        <v>909226.79931999999</v>
      </c>
      <c r="C28" s="247">
        <v>998099</v>
      </c>
      <c r="D28" s="246">
        <v>88872.20067999998</v>
      </c>
    </row>
    <row r="29" spans="1:4" x14ac:dyDescent="0.2">
      <c r="A29" s="252" t="s">
        <v>222</v>
      </c>
      <c r="B29" s="158">
        <v>63649</v>
      </c>
      <c r="C29" s="250">
        <v>69031</v>
      </c>
      <c r="D29" s="35">
        <v>5382</v>
      </c>
    </row>
    <row r="30" spans="1:4" x14ac:dyDescent="0.2">
      <c r="A30" s="253" t="s">
        <v>220</v>
      </c>
      <c r="B30" s="158">
        <v>747853.79799999995</v>
      </c>
      <c r="C30" s="250">
        <v>826381</v>
      </c>
      <c r="D30" s="35">
        <v>78527.20199999999</v>
      </c>
    </row>
    <row r="31" spans="1:4" x14ac:dyDescent="0.2">
      <c r="A31" s="254" t="s">
        <v>223</v>
      </c>
      <c r="B31" s="158">
        <v>97724.001319999996</v>
      </c>
      <c r="C31" s="250">
        <v>102687</v>
      </c>
      <c r="D31" s="35">
        <v>4962.998679999997</v>
      </c>
    </row>
    <row r="32" spans="1:4" x14ac:dyDescent="0.2">
      <c r="A32" s="251" t="s">
        <v>94</v>
      </c>
      <c r="B32" s="246">
        <v>746277.23772000009</v>
      </c>
      <c r="C32" s="247">
        <v>820183</v>
      </c>
      <c r="D32" s="246">
        <v>73905.762279999981</v>
      </c>
    </row>
    <row r="33" spans="1:4" x14ac:dyDescent="0.2">
      <c r="A33" s="252" t="s">
        <v>222</v>
      </c>
      <c r="B33" s="158">
        <v>63856</v>
      </c>
      <c r="C33" s="250">
        <v>69384</v>
      </c>
      <c r="D33" s="35">
        <v>5528</v>
      </c>
    </row>
    <row r="34" spans="1:4" x14ac:dyDescent="0.2">
      <c r="A34" s="253" t="s">
        <v>220</v>
      </c>
      <c r="B34" s="158">
        <v>588014.4752000001</v>
      </c>
      <c r="C34" s="250">
        <v>649008</v>
      </c>
      <c r="D34" s="35">
        <v>60993.524799999985</v>
      </c>
    </row>
    <row r="35" spans="1:4" x14ac:dyDescent="0.2">
      <c r="A35" s="254" t="s">
        <v>223</v>
      </c>
      <c r="B35" s="158">
        <v>94406.762519999989</v>
      </c>
      <c r="C35" s="250">
        <v>101791</v>
      </c>
      <c r="D35" s="35">
        <v>7384.2374799999989</v>
      </c>
    </row>
    <row r="36" spans="1:4" x14ac:dyDescent="0.2">
      <c r="A36" s="248" t="s">
        <v>229</v>
      </c>
      <c r="B36" s="35">
        <v>4631729.9710600004</v>
      </c>
      <c r="C36" s="35">
        <v>5146999</v>
      </c>
      <c r="D36" s="35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CFFCC"/>
    <pageSetUpPr fitToPage="1"/>
  </sheetPr>
  <dimension ref="A1:X194"/>
  <sheetViews>
    <sheetView tabSelected="1" view="pageBreakPreview" zoomScaleNormal="93" zoomScaleSheetLayoutView="100" workbookViewId="0">
      <pane ySplit="3" topLeftCell="A157" activePane="bottomLeft" state="frozen"/>
      <selection activeCell="E1" sqref="E1"/>
      <selection pane="bottomLeft" activeCell="E191" sqref="E191"/>
    </sheetView>
  </sheetViews>
  <sheetFormatPr defaultRowHeight="12.75" x14ac:dyDescent="0.2"/>
  <cols>
    <col min="1" max="1" width="4" bestFit="1" customWidth="1"/>
    <col min="2" max="2" width="4" customWidth="1"/>
    <col min="3" max="3" width="4.140625" customWidth="1"/>
    <col min="4" max="4" width="41.28515625" customWidth="1"/>
    <col min="5" max="5" width="7.7109375" customWidth="1"/>
    <col min="6" max="6" width="6" style="1" customWidth="1"/>
    <col min="7" max="7" width="9.140625" style="1" bestFit="1" customWidth="1"/>
    <col min="8" max="8" width="7.140625" hidden="1" customWidth="1"/>
    <col min="9" max="9" width="9.5703125" hidden="1" customWidth="1"/>
    <col min="10" max="10" width="7.140625" hidden="1" customWidth="1"/>
    <col min="11" max="11" width="7.42578125" style="22" hidden="1" customWidth="1"/>
    <col min="12" max="12" width="14.28515625" hidden="1" customWidth="1"/>
    <col min="13" max="13" width="10.7109375" hidden="1" customWidth="1"/>
    <col min="14" max="14" width="12.85546875" style="64" hidden="1" customWidth="1"/>
    <col min="15" max="15" width="9.42578125" hidden="1" customWidth="1"/>
    <col min="16" max="16" width="10.28515625" hidden="1" customWidth="1"/>
    <col min="17" max="17" width="10.140625" hidden="1" customWidth="1"/>
    <col min="18" max="18" width="8.7109375" hidden="1" customWidth="1"/>
    <col min="19" max="19" width="10.28515625" hidden="1" customWidth="1"/>
    <col min="20" max="21" width="12.28515625" hidden="1" customWidth="1"/>
    <col min="22" max="22" width="9.7109375" customWidth="1"/>
    <col min="23" max="23" width="8.85546875" hidden="1" customWidth="1"/>
    <col min="24" max="24" width="11.42578125" customWidth="1"/>
  </cols>
  <sheetData>
    <row r="1" spans="1:24" ht="15.95" customHeight="1" x14ac:dyDescent="0.25">
      <c r="A1" s="276" t="s">
        <v>242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4" ht="15.75" x14ac:dyDescent="0.25">
      <c r="A2" s="160"/>
      <c r="B2" s="177"/>
      <c r="C2" s="160"/>
      <c r="D2" s="160"/>
      <c r="E2" s="160"/>
      <c r="F2" s="160"/>
      <c r="G2" s="177"/>
      <c r="H2" s="160"/>
      <c r="I2" s="160"/>
      <c r="J2" s="160"/>
      <c r="K2" s="58"/>
      <c r="L2" s="58">
        <f>L191</f>
        <v>3689068.0069299997</v>
      </c>
      <c r="M2" s="58">
        <f>M191</f>
        <v>34368.99307000007</v>
      </c>
      <c r="N2" s="82">
        <f>N191</f>
        <v>7412505.0069299992</v>
      </c>
    </row>
    <row r="3" spans="1:24" s="1" customFormat="1" ht="78" customHeight="1" x14ac:dyDescent="0.2">
      <c r="A3" s="230" t="s">
        <v>135</v>
      </c>
      <c r="B3" s="230" t="s">
        <v>219</v>
      </c>
      <c r="C3" s="230" t="s">
        <v>212</v>
      </c>
      <c r="D3" s="231" t="s">
        <v>0</v>
      </c>
      <c r="E3" s="231" t="s">
        <v>206</v>
      </c>
      <c r="F3" s="230" t="s">
        <v>187</v>
      </c>
      <c r="G3" s="232" t="s">
        <v>205</v>
      </c>
      <c r="H3" s="231" t="s">
        <v>147</v>
      </c>
      <c r="I3" s="231" t="s">
        <v>148</v>
      </c>
      <c r="J3" s="231" t="s">
        <v>186</v>
      </c>
      <c r="K3" s="231" t="s">
        <v>137</v>
      </c>
      <c r="L3" s="231" t="s">
        <v>191</v>
      </c>
      <c r="M3" s="231" t="s">
        <v>192</v>
      </c>
      <c r="N3" s="227" t="s">
        <v>197</v>
      </c>
      <c r="O3" s="233" t="s">
        <v>213</v>
      </c>
      <c r="P3" s="233" t="s">
        <v>214</v>
      </c>
      <c r="Q3" s="233" t="s">
        <v>215</v>
      </c>
      <c r="R3" s="231" t="s">
        <v>207</v>
      </c>
      <c r="S3" s="233" t="s">
        <v>209</v>
      </c>
      <c r="T3" s="231" t="s">
        <v>208</v>
      </c>
      <c r="U3" s="231" t="s">
        <v>210</v>
      </c>
      <c r="V3" s="231" t="s">
        <v>227</v>
      </c>
      <c r="W3" s="234" t="s">
        <v>216</v>
      </c>
      <c r="X3" s="231" t="s">
        <v>221</v>
      </c>
    </row>
    <row r="4" spans="1:24" ht="18" customHeight="1" x14ac:dyDescent="0.25">
      <c r="A4" s="206" t="s">
        <v>1</v>
      </c>
      <c r="B4" s="206" t="s">
        <v>220</v>
      </c>
      <c r="C4" s="207">
        <v>101</v>
      </c>
      <c r="D4" s="208" t="s">
        <v>2</v>
      </c>
      <c r="E4" s="162">
        <v>3272</v>
      </c>
      <c r="F4" s="206">
        <v>2</v>
      </c>
      <c r="G4" s="166">
        <v>32104</v>
      </c>
      <c r="H4" s="235">
        <f>F4*1047*12</f>
        <v>25128</v>
      </c>
      <c r="I4" s="235">
        <f>ROUND(H4*0.3495,0)</f>
        <v>8782</v>
      </c>
      <c r="J4" s="235">
        <f t="shared" ref="J4:J67" si="0">ROUND(E4*0.5,0)</f>
        <v>1636</v>
      </c>
      <c r="K4" s="236">
        <f>H4+I4+J4</f>
        <v>35546</v>
      </c>
      <c r="L4" s="166">
        <v>36591</v>
      </c>
      <c r="M4" s="166">
        <f t="shared" ref="M4:M67" si="1">K4-L4</f>
        <v>-1045</v>
      </c>
      <c r="N4" s="166"/>
      <c r="O4" s="166">
        <f>ROUND(31.5*12*F4,0)</f>
        <v>756</v>
      </c>
      <c r="P4" s="166">
        <f t="shared" ref="P4:P35" si="2">ROUND(1078.5*7/100*12*F4,0)</f>
        <v>1812</v>
      </c>
      <c r="Q4" s="166">
        <f t="shared" ref="Q4:Q35" si="3">ROUND(1154*10/100*4*F4,0)</f>
        <v>923</v>
      </c>
      <c r="R4" s="166">
        <f t="shared" ref="R4:R35" si="4">O4+P4+Q4</f>
        <v>3491</v>
      </c>
      <c r="S4" s="166">
        <f>R4*34.95%</f>
        <v>1220.1045000000001</v>
      </c>
      <c r="T4" s="166">
        <f t="shared" ref="T4:T35" si="5">H4+R4</f>
        <v>28619</v>
      </c>
      <c r="U4" s="166">
        <f>ROUND(I4+S4,0)</f>
        <v>10002</v>
      </c>
      <c r="V4" s="166">
        <f>J4+T4+U4</f>
        <v>40257</v>
      </c>
      <c r="W4" s="278">
        <f>SUM(V4:V16)</f>
        <v>465087</v>
      </c>
      <c r="X4" s="163">
        <f>V4-G4</f>
        <v>8153</v>
      </c>
    </row>
    <row r="5" spans="1:24" ht="13.5" x14ac:dyDescent="0.25">
      <c r="A5" s="206" t="s">
        <v>1</v>
      </c>
      <c r="B5" s="206" t="s">
        <v>220</v>
      </c>
      <c r="C5" s="209">
        <v>102</v>
      </c>
      <c r="D5" s="210" t="s">
        <v>218</v>
      </c>
      <c r="E5" s="161">
        <v>1837</v>
      </c>
      <c r="F5" s="211">
        <v>1</v>
      </c>
      <c r="G5" s="166">
        <v>18143</v>
      </c>
      <c r="H5" s="235">
        <f t="shared" ref="H5:H68" si="6">F5*1047*12</f>
        <v>12564</v>
      </c>
      <c r="I5" s="235">
        <f t="shared" ref="I5:I68" si="7">ROUND(H5*0.3495,0)</f>
        <v>4391</v>
      </c>
      <c r="J5" s="235">
        <f t="shared" si="0"/>
        <v>919</v>
      </c>
      <c r="K5" s="236">
        <f t="shared" ref="K5:K68" si="8">H5+I5+J5</f>
        <v>17874</v>
      </c>
      <c r="L5" s="166">
        <v>21741</v>
      </c>
      <c r="M5" s="166">
        <f t="shared" si="1"/>
        <v>-3867</v>
      </c>
      <c r="N5" s="166"/>
      <c r="O5" s="166">
        <f t="shared" ref="O5:O68" si="9">ROUND(31.5*12*F5,0)</f>
        <v>378</v>
      </c>
      <c r="P5" s="166">
        <f t="shared" si="2"/>
        <v>906</v>
      </c>
      <c r="Q5" s="166">
        <f t="shared" si="3"/>
        <v>462</v>
      </c>
      <c r="R5" s="166">
        <f t="shared" si="4"/>
        <v>1746</v>
      </c>
      <c r="S5" s="166">
        <f t="shared" ref="S5:S68" si="10">R5*34.95%</f>
        <v>610.22700000000009</v>
      </c>
      <c r="T5" s="166">
        <f t="shared" si="5"/>
        <v>14310</v>
      </c>
      <c r="U5" s="166">
        <f t="shared" ref="U5:U68" si="11">ROUND(I5+S5,0)</f>
        <v>5001</v>
      </c>
      <c r="V5" s="166">
        <f t="shared" ref="V5:V68" si="12">J5+T5+U5</f>
        <v>20230</v>
      </c>
      <c r="W5" s="278"/>
      <c r="X5" s="163">
        <f t="shared" ref="X5:X68" si="13">V5-G5</f>
        <v>2087</v>
      </c>
    </row>
    <row r="6" spans="1:24" ht="13.5" x14ac:dyDescent="0.25">
      <c r="A6" s="206" t="s">
        <v>1</v>
      </c>
      <c r="B6" s="206" t="s">
        <v>220</v>
      </c>
      <c r="C6" s="209">
        <v>103</v>
      </c>
      <c r="D6" s="210" t="s">
        <v>3</v>
      </c>
      <c r="E6" s="161">
        <v>5214</v>
      </c>
      <c r="F6" s="193">
        <v>3</v>
      </c>
      <c r="G6" s="166">
        <v>51293</v>
      </c>
      <c r="H6" s="235">
        <f t="shared" si="6"/>
        <v>37692</v>
      </c>
      <c r="I6" s="235">
        <f t="shared" si="7"/>
        <v>13173</v>
      </c>
      <c r="J6" s="235">
        <f t="shared" si="0"/>
        <v>2607</v>
      </c>
      <c r="K6" s="236">
        <f t="shared" si="8"/>
        <v>53472</v>
      </c>
      <c r="L6" s="166">
        <v>54207</v>
      </c>
      <c r="M6" s="166">
        <f t="shared" si="1"/>
        <v>-735</v>
      </c>
      <c r="N6" s="166"/>
      <c r="O6" s="166">
        <f t="shared" si="9"/>
        <v>1134</v>
      </c>
      <c r="P6" s="166">
        <f t="shared" si="2"/>
        <v>2718</v>
      </c>
      <c r="Q6" s="166">
        <f t="shared" si="3"/>
        <v>1385</v>
      </c>
      <c r="R6" s="166">
        <f t="shared" si="4"/>
        <v>5237</v>
      </c>
      <c r="S6" s="166">
        <f t="shared" si="10"/>
        <v>1830.3315000000002</v>
      </c>
      <c r="T6" s="166">
        <f t="shared" si="5"/>
        <v>42929</v>
      </c>
      <c r="U6" s="166">
        <f t="shared" si="11"/>
        <v>15003</v>
      </c>
      <c r="V6" s="166">
        <f t="shared" si="12"/>
        <v>60539</v>
      </c>
      <c r="W6" s="278"/>
      <c r="X6" s="163">
        <f t="shared" si="13"/>
        <v>9246</v>
      </c>
    </row>
    <row r="7" spans="1:24" ht="13.5" x14ac:dyDescent="0.25">
      <c r="A7" s="206" t="s">
        <v>1</v>
      </c>
      <c r="B7" s="206" t="s">
        <v>220</v>
      </c>
      <c r="C7" s="209">
        <v>104</v>
      </c>
      <c r="D7" s="210" t="s">
        <v>4</v>
      </c>
      <c r="E7" s="161">
        <v>1827</v>
      </c>
      <c r="F7" s="193">
        <v>1</v>
      </c>
      <c r="G7" s="166">
        <v>18139</v>
      </c>
      <c r="H7" s="235">
        <f t="shared" si="6"/>
        <v>12564</v>
      </c>
      <c r="I7" s="235">
        <f t="shared" si="7"/>
        <v>4391</v>
      </c>
      <c r="J7" s="235">
        <f t="shared" si="0"/>
        <v>914</v>
      </c>
      <c r="K7" s="236">
        <f t="shared" si="8"/>
        <v>17869</v>
      </c>
      <c r="L7" s="166">
        <v>18780</v>
      </c>
      <c r="M7" s="166">
        <f t="shared" si="1"/>
        <v>-911</v>
      </c>
      <c r="N7" s="166"/>
      <c r="O7" s="166">
        <f t="shared" si="9"/>
        <v>378</v>
      </c>
      <c r="P7" s="166">
        <f t="shared" si="2"/>
        <v>906</v>
      </c>
      <c r="Q7" s="166">
        <f t="shared" si="3"/>
        <v>462</v>
      </c>
      <c r="R7" s="166">
        <f t="shared" si="4"/>
        <v>1746</v>
      </c>
      <c r="S7" s="166">
        <f t="shared" si="10"/>
        <v>610.22700000000009</v>
      </c>
      <c r="T7" s="166">
        <f t="shared" si="5"/>
        <v>14310</v>
      </c>
      <c r="U7" s="166">
        <f t="shared" si="11"/>
        <v>5001</v>
      </c>
      <c r="V7" s="166">
        <f t="shared" si="12"/>
        <v>20225</v>
      </c>
      <c r="W7" s="278"/>
      <c r="X7" s="163">
        <f t="shared" si="13"/>
        <v>2086</v>
      </c>
    </row>
    <row r="8" spans="1:24" ht="13.5" x14ac:dyDescent="0.25">
      <c r="A8" s="206" t="s">
        <v>1</v>
      </c>
      <c r="B8" s="206" t="s">
        <v>220</v>
      </c>
      <c r="C8" s="209">
        <v>105</v>
      </c>
      <c r="D8" s="210" t="s">
        <v>5</v>
      </c>
      <c r="E8" s="161">
        <v>3328</v>
      </c>
      <c r="F8" s="193">
        <v>2</v>
      </c>
      <c r="G8" s="166">
        <v>36129.481599999999</v>
      </c>
      <c r="H8" s="235">
        <f t="shared" si="6"/>
        <v>25128</v>
      </c>
      <c r="I8" s="235">
        <f t="shared" si="7"/>
        <v>8782</v>
      </c>
      <c r="J8" s="235">
        <f t="shared" si="0"/>
        <v>1664</v>
      </c>
      <c r="K8" s="236">
        <f t="shared" si="8"/>
        <v>35574</v>
      </c>
      <c r="L8" s="166">
        <f t="shared" ref="L8:L70" si="14">SUM(K8*0.99481+1)</f>
        <v>35390.370940000001</v>
      </c>
      <c r="M8" s="166">
        <f t="shared" si="1"/>
        <v>183.6290599999993</v>
      </c>
      <c r="N8" s="166"/>
      <c r="O8" s="166">
        <f t="shared" si="9"/>
        <v>756</v>
      </c>
      <c r="P8" s="166">
        <f t="shared" si="2"/>
        <v>1812</v>
      </c>
      <c r="Q8" s="166">
        <f t="shared" si="3"/>
        <v>923</v>
      </c>
      <c r="R8" s="166">
        <f t="shared" si="4"/>
        <v>3491</v>
      </c>
      <c r="S8" s="166">
        <f t="shared" si="10"/>
        <v>1220.1045000000001</v>
      </c>
      <c r="T8" s="166">
        <f t="shared" si="5"/>
        <v>28619</v>
      </c>
      <c r="U8" s="166">
        <f t="shared" si="11"/>
        <v>10002</v>
      </c>
      <c r="V8" s="166">
        <f t="shared" si="12"/>
        <v>40285</v>
      </c>
      <c r="W8" s="278"/>
      <c r="X8" s="163">
        <f t="shared" si="13"/>
        <v>4155.5184000000008</v>
      </c>
    </row>
    <row r="9" spans="1:24" ht="13.5" x14ac:dyDescent="0.25">
      <c r="A9" s="206" t="s">
        <v>1</v>
      </c>
      <c r="B9" s="206" t="s">
        <v>220</v>
      </c>
      <c r="C9" s="209">
        <v>106</v>
      </c>
      <c r="D9" s="210" t="s">
        <v>6</v>
      </c>
      <c r="E9" s="161">
        <v>2128</v>
      </c>
      <c r="F9" s="193">
        <v>1</v>
      </c>
      <c r="G9" s="166">
        <v>18272.927199999998</v>
      </c>
      <c r="H9" s="235">
        <f t="shared" si="6"/>
        <v>12564</v>
      </c>
      <c r="I9" s="235">
        <f t="shared" si="7"/>
        <v>4391</v>
      </c>
      <c r="J9" s="235">
        <f t="shared" si="0"/>
        <v>1064</v>
      </c>
      <c r="K9" s="236">
        <f t="shared" si="8"/>
        <v>18019</v>
      </c>
      <c r="L9" s="166">
        <v>18914</v>
      </c>
      <c r="M9" s="166">
        <f t="shared" si="1"/>
        <v>-895</v>
      </c>
      <c r="N9" s="166"/>
      <c r="O9" s="166">
        <f t="shared" si="9"/>
        <v>378</v>
      </c>
      <c r="P9" s="166">
        <f t="shared" si="2"/>
        <v>906</v>
      </c>
      <c r="Q9" s="166">
        <f t="shared" si="3"/>
        <v>462</v>
      </c>
      <c r="R9" s="166">
        <f t="shared" si="4"/>
        <v>1746</v>
      </c>
      <c r="S9" s="166">
        <f t="shared" si="10"/>
        <v>610.22700000000009</v>
      </c>
      <c r="T9" s="166">
        <f t="shared" si="5"/>
        <v>14310</v>
      </c>
      <c r="U9" s="166">
        <f t="shared" si="11"/>
        <v>5001</v>
      </c>
      <c r="V9" s="166">
        <f t="shared" si="12"/>
        <v>20375</v>
      </c>
      <c r="W9" s="278"/>
      <c r="X9" s="163">
        <f t="shared" si="13"/>
        <v>2102.0728000000017</v>
      </c>
    </row>
    <row r="10" spans="1:24" ht="13.5" x14ac:dyDescent="0.25">
      <c r="A10" s="206" t="s">
        <v>1</v>
      </c>
      <c r="B10" s="206" t="s">
        <v>220</v>
      </c>
      <c r="C10" s="209">
        <v>107</v>
      </c>
      <c r="D10" s="182" t="s">
        <v>217</v>
      </c>
      <c r="E10" s="161">
        <v>2041</v>
      </c>
      <c r="F10" s="193">
        <v>1</v>
      </c>
      <c r="G10" s="166">
        <v>18234.4336</v>
      </c>
      <c r="H10" s="235">
        <f t="shared" si="6"/>
        <v>12564</v>
      </c>
      <c r="I10" s="235">
        <f t="shared" si="7"/>
        <v>4391</v>
      </c>
      <c r="J10" s="235">
        <f t="shared" si="0"/>
        <v>1021</v>
      </c>
      <c r="K10" s="236">
        <f t="shared" si="8"/>
        <v>17976</v>
      </c>
      <c r="L10" s="166">
        <v>18840</v>
      </c>
      <c r="M10" s="166">
        <f t="shared" si="1"/>
        <v>-864</v>
      </c>
      <c r="N10" s="166"/>
      <c r="O10" s="166">
        <f t="shared" si="9"/>
        <v>378</v>
      </c>
      <c r="P10" s="166">
        <f t="shared" si="2"/>
        <v>906</v>
      </c>
      <c r="Q10" s="166">
        <f t="shared" si="3"/>
        <v>462</v>
      </c>
      <c r="R10" s="166">
        <f t="shared" si="4"/>
        <v>1746</v>
      </c>
      <c r="S10" s="166">
        <f t="shared" si="10"/>
        <v>610.22700000000009</v>
      </c>
      <c r="T10" s="166">
        <f t="shared" si="5"/>
        <v>14310</v>
      </c>
      <c r="U10" s="166">
        <f t="shared" si="11"/>
        <v>5001</v>
      </c>
      <c r="V10" s="166">
        <f t="shared" si="12"/>
        <v>20332</v>
      </c>
      <c r="W10" s="278"/>
      <c r="X10" s="163">
        <f t="shared" si="13"/>
        <v>2097.5663999999997</v>
      </c>
    </row>
    <row r="11" spans="1:24" ht="13.5" x14ac:dyDescent="0.25">
      <c r="A11" s="206" t="s">
        <v>1</v>
      </c>
      <c r="B11" s="206" t="s">
        <v>220</v>
      </c>
      <c r="C11" s="209">
        <v>108</v>
      </c>
      <c r="D11" s="182" t="s">
        <v>7</v>
      </c>
      <c r="E11" s="161">
        <v>3062</v>
      </c>
      <c r="F11" s="193">
        <v>2</v>
      </c>
      <c r="G11" s="166">
        <v>36010.42</v>
      </c>
      <c r="H11" s="235">
        <f t="shared" si="6"/>
        <v>25128</v>
      </c>
      <c r="I11" s="235">
        <f t="shared" si="7"/>
        <v>8782</v>
      </c>
      <c r="J11" s="235">
        <f t="shared" si="0"/>
        <v>1531</v>
      </c>
      <c r="K11" s="236">
        <f t="shared" si="8"/>
        <v>35441</v>
      </c>
      <c r="L11" s="166">
        <v>35707</v>
      </c>
      <c r="M11" s="166">
        <f t="shared" si="1"/>
        <v>-266</v>
      </c>
      <c r="N11" s="166"/>
      <c r="O11" s="166">
        <f t="shared" si="9"/>
        <v>756</v>
      </c>
      <c r="P11" s="166">
        <f t="shared" si="2"/>
        <v>1812</v>
      </c>
      <c r="Q11" s="166">
        <f t="shared" si="3"/>
        <v>923</v>
      </c>
      <c r="R11" s="166">
        <f t="shared" si="4"/>
        <v>3491</v>
      </c>
      <c r="S11" s="166">
        <f t="shared" si="10"/>
        <v>1220.1045000000001</v>
      </c>
      <c r="T11" s="166">
        <f t="shared" si="5"/>
        <v>28619</v>
      </c>
      <c r="U11" s="166">
        <f t="shared" si="11"/>
        <v>10002</v>
      </c>
      <c r="V11" s="166">
        <f t="shared" si="12"/>
        <v>40152</v>
      </c>
      <c r="W11" s="278"/>
      <c r="X11" s="163">
        <f t="shared" si="13"/>
        <v>4141.5800000000017</v>
      </c>
    </row>
    <row r="12" spans="1:24" ht="13.5" x14ac:dyDescent="0.25">
      <c r="A12" s="206" t="s">
        <v>1</v>
      </c>
      <c r="B12" s="206" t="s">
        <v>220</v>
      </c>
      <c r="C12" s="209">
        <v>109</v>
      </c>
      <c r="D12" s="182" t="s">
        <v>8</v>
      </c>
      <c r="E12" s="161">
        <v>1829</v>
      </c>
      <c r="F12" s="171">
        <v>1</v>
      </c>
      <c r="G12" s="166">
        <v>18139.542399999998</v>
      </c>
      <c r="H12" s="235">
        <f t="shared" si="6"/>
        <v>12564</v>
      </c>
      <c r="I12" s="235">
        <f t="shared" si="7"/>
        <v>4391</v>
      </c>
      <c r="J12" s="235">
        <f t="shared" si="0"/>
        <v>915</v>
      </c>
      <c r="K12" s="236">
        <f t="shared" si="8"/>
        <v>17870</v>
      </c>
      <c r="L12" s="166">
        <v>18798</v>
      </c>
      <c r="M12" s="166">
        <f t="shared" si="1"/>
        <v>-928</v>
      </c>
      <c r="N12" s="166"/>
      <c r="O12" s="166">
        <f t="shared" si="9"/>
        <v>378</v>
      </c>
      <c r="P12" s="166">
        <f t="shared" si="2"/>
        <v>906</v>
      </c>
      <c r="Q12" s="166">
        <f t="shared" si="3"/>
        <v>462</v>
      </c>
      <c r="R12" s="166">
        <f t="shared" si="4"/>
        <v>1746</v>
      </c>
      <c r="S12" s="166">
        <f t="shared" si="10"/>
        <v>610.22700000000009</v>
      </c>
      <c r="T12" s="166">
        <f t="shared" si="5"/>
        <v>14310</v>
      </c>
      <c r="U12" s="166">
        <f t="shared" si="11"/>
        <v>5001</v>
      </c>
      <c r="V12" s="166">
        <f t="shared" si="12"/>
        <v>20226</v>
      </c>
      <c r="W12" s="278"/>
      <c r="X12" s="163">
        <f t="shared" si="13"/>
        <v>2086.4576000000015</v>
      </c>
    </row>
    <row r="13" spans="1:24" ht="13.5" x14ac:dyDescent="0.25">
      <c r="A13" s="206" t="s">
        <v>1</v>
      </c>
      <c r="B13" s="206" t="s">
        <v>220</v>
      </c>
      <c r="C13" s="209">
        <v>110</v>
      </c>
      <c r="D13" s="182" t="s">
        <v>9</v>
      </c>
      <c r="E13" s="161">
        <v>6614</v>
      </c>
      <c r="F13" s="193">
        <v>3</v>
      </c>
      <c r="G13" s="166">
        <v>51820</v>
      </c>
      <c r="H13" s="235">
        <f t="shared" si="6"/>
        <v>37692</v>
      </c>
      <c r="I13" s="235">
        <f t="shared" si="7"/>
        <v>13173</v>
      </c>
      <c r="J13" s="235">
        <f t="shared" si="0"/>
        <v>3307</v>
      </c>
      <c r="K13" s="236">
        <f t="shared" si="8"/>
        <v>54172</v>
      </c>
      <c r="L13" s="166">
        <v>54802</v>
      </c>
      <c r="M13" s="166">
        <f t="shared" si="1"/>
        <v>-630</v>
      </c>
      <c r="N13" s="166"/>
      <c r="O13" s="166">
        <f t="shared" si="9"/>
        <v>1134</v>
      </c>
      <c r="P13" s="166">
        <f t="shared" si="2"/>
        <v>2718</v>
      </c>
      <c r="Q13" s="166">
        <f t="shared" si="3"/>
        <v>1385</v>
      </c>
      <c r="R13" s="166">
        <f t="shared" si="4"/>
        <v>5237</v>
      </c>
      <c r="S13" s="166">
        <f t="shared" si="10"/>
        <v>1830.3315000000002</v>
      </c>
      <c r="T13" s="166">
        <f t="shared" si="5"/>
        <v>42929</v>
      </c>
      <c r="U13" s="166">
        <f t="shared" si="11"/>
        <v>15003</v>
      </c>
      <c r="V13" s="166">
        <f t="shared" si="12"/>
        <v>61239</v>
      </c>
      <c r="W13" s="278"/>
      <c r="X13" s="163">
        <f t="shared" si="13"/>
        <v>9419</v>
      </c>
    </row>
    <row r="14" spans="1:24" ht="13.5" x14ac:dyDescent="0.25">
      <c r="A14" s="206" t="s">
        <v>1</v>
      </c>
      <c r="B14" s="206" t="s">
        <v>220</v>
      </c>
      <c r="C14" s="209">
        <v>111</v>
      </c>
      <c r="D14" s="182" t="s">
        <v>10</v>
      </c>
      <c r="E14" s="161">
        <v>1820</v>
      </c>
      <c r="F14" s="193">
        <v>1</v>
      </c>
      <c r="G14" s="166">
        <v>18135.0664</v>
      </c>
      <c r="H14" s="235">
        <f t="shared" si="6"/>
        <v>12564</v>
      </c>
      <c r="I14" s="235">
        <f t="shared" si="7"/>
        <v>4391</v>
      </c>
      <c r="J14" s="235">
        <f t="shared" si="0"/>
        <v>910</v>
      </c>
      <c r="K14" s="236">
        <f t="shared" si="8"/>
        <v>17865</v>
      </c>
      <c r="L14" s="166">
        <v>18785</v>
      </c>
      <c r="M14" s="166">
        <f t="shared" si="1"/>
        <v>-920</v>
      </c>
      <c r="N14" s="166">
        <f>SUM(L4:L16)</f>
        <v>410257.37093999999</v>
      </c>
      <c r="O14" s="166">
        <f t="shared" si="9"/>
        <v>378</v>
      </c>
      <c r="P14" s="166">
        <f t="shared" si="2"/>
        <v>906</v>
      </c>
      <c r="Q14" s="166">
        <f t="shared" si="3"/>
        <v>462</v>
      </c>
      <c r="R14" s="166">
        <f t="shared" si="4"/>
        <v>1746</v>
      </c>
      <c r="S14" s="166">
        <f t="shared" si="10"/>
        <v>610.22700000000009</v>
      </c>
      <c r="T14" s="166">
        <f t="shared" si="5"/>
        <v>14310</v>
      </c>
      <c r="U14" s="166">
        <f t="shared" si="11"/>
        <v>5001</v>
      </c>
      <c r="V14" s="166">
        <f t="shared" si="12"/>
        <v>20221</v>
      </c>
      <c r="W14" s="278"/>
      <c r="X14" s="163">
        <f t="shared" si="13"/>
        <v>2085.9336000000003</v>
      </c>
    </row>
    <row r="15" spans="1:24" ht="13.5" x14ac:dyDescent="0.25">
      <c r="A15" s="206" t="s">
        <v>1</v>
      </c>
      <c r="B15" s="206" t="s">
        <v>220</v>
      </c>
      <c r="C15" s="209">
        <v>112</v>
      </c>
      <c r="D15" s="182" t="s">
        <v>11</v>
      </c>
      <c r="E15" s="164">
        <v>4867</v>
      </c>
      <c r="F15" s="212">
        <v>3</v>
      </c>
      <c r="G15" s="166">
        <v>50298</v>
      </c>
      <c r="H15" s="235">
        <f t="shared" si="6"/>
        <v>37692</v>
      </c>
      <c r="I15" s="235">
        <f t="shared" si="7"/>
        <v>13173</v>
      </c>
      <c r="J15" s="235">
        <f t="shared" si="0"/>
        <v>2434</v>
      </c>
      <c r="K15" s="236">
        <f t="shared" si="8"/>
        <v>53299</v>
      </c>
      <c r="L15" s="166">
        <v>37990</v>
      </c>
      <c r="M15" s="166">
        <f t="shared" si="1"/>
        <v>15309</v>
      </c>
      <c r="N15" s="166"/>
      <c r="O15" s="166">
        <f t="shared" si="9"/>
        <v>1134</v>
      </c>
      <c r="P15" s="166">
        <f t="shared" si="2"/>
        <v>2718</v>
      </c>
      <c r="Q15" s="166">
        <f t="shared" si="3"/>
        <v>1385</v>
      </c>
      <c r="R15" s="166">
        <f t="shared" si="4"/>
        <v>5237</v>
      </c>
      <c r="S15" s="166">
        <f t="shared" si="10"/>
        <v>1830.3315000000002</v>
      </c>
      <c r="T15" s="166">
        <f t="shared" si="5"/>
        <v>42929</v>
      </c>
      <c r="U15" s="166">
        <f t="shared" si="11"/>
        <v>15003</v>
      </c>
      <c r="V15" s="166">
        <f t="shared" si="12"/>
        <v>60366</v>
      </c>
      <c r="W15" s="278"/>
      <c r="X15" s="163">
        <v>10067</v>
      </c>
    </row>
    <row r="16" spans="1:24" ht="13.5" x14ac:dyDescent="0.25">
      <c r="A16" s="206" t="s">
        <v>1</v>
      </c>
      <c r="B16" s="206" t="s">
        <v>220</v>
      </c>
      <c r="C16" s="209">
        <v>114</v>
      </c>
      <c r="D16" s="182" t="s">
        <v>12</v>
      </c>
      <c r="E16" s="161">
        <v>4038</v>
      </c>
      <c r="F16" s="171">
        <v>2</v>
      </c>
      <c r="G16" s="166">
        <v>36447.277600000001</v>
      </c>
      <c r="H16" s="235">
        <f t="shared" si="6"/>
        <v>25128</v>
      </c>
      <c r="I16" s="235">
        <f t="shared" si="7"/>
        <v>8782</v>
      </c>
      <c r="J16" s="235">
        <f t="shared" si="0"/>
        <v>2019</v>
      </c>
      <c r="K16" s="236">
        <f t="shared" si="8"/>
        <v>35929</v>
      </c>
      <c r="L16" s="166">
        <v>39712</v>
      </c>
      <c r="M16" s="166">
        <f t="shared" si="1"/>
        <v>-3783</v>
      </c>
      <c r="N16" s="166">
        <f>SUM(K4:K16)</f>
        <v>410906</v>
      </c>
      <c r="O16" s="166">
        <f t="shared" si="9"/>
        <v>756</v>
      </c>
      <c r="P16" s="166">
        <f t="shared" si="2"/>
        <v>1812</v>
      </c>
      <c r="Q16" s="166">
        <f t="shared" si="3"/>
        <v>923</v>
      </c>
      <c r="R16" s="166">
        <f t="shared" si="4"/>
        <v>3491</v>
      </c>
      <c r="S16" s="166">
        <f t="shared" si="10"/>
        <v>1220.1045000000001</v>
      </c>
      <c r="T16" s="166">
        <f t="shared" si="5"/>
        <v>28619</v>
      </c>
      <c r="U16" s="166">
        <f t="shared" si="11"/>
        <v>10002</v>
      </c>
      <c r="V16" s="166">
        <f t="shared" si="12"/>
        <v>40640</v>
      </c>
      <c r="W16" s="278"/>
      <c r="X16" s="163">
        <f t="shared" si="13"/>
        <v>4192.7223999999987</v>
      </c>
    </row>
    <row r="17" spans="1:24" ht="13.5" x14ac:dyDescent="0.25">
      <c r="A17" s="206" t="s">
        <v>150</v>
      </c>
      <c r="B17" s="206" t="s">
        <v>220</v>
      </c>
      <c r="C17" s="209">
        <v>201</v>
      </c>
      <c r="D17" s="182" t="s">
        <v>13</v>
      </c>
      <c r="E17" s="161">
        <v>4913</v>
      </c>
      <c r="F17" s="211">
        <v>3</v>
      </c>
      <c r="G17" s="166">
        <v>56859</v>
      </c>
      <c r="H17" s="235">
        <f t="shared" si="6"/>
        <v>37692</v>
      </c>
      <c r="I17" s="235">
        <f t="shared" si="7"/>
        <v>13173</v>
      </c>
      <c r="J17" s="235">
        <f t="shared" si="0"/>
        <v>2457</v>
      </c>
      <c r="K17" s="236">
        <f t="shared" si="8"/>
        <v>53322</v>
      </c>
      <c r="L17" s="166">
        <v>53620</v>
      </c>
      <c r="M17" s="166">
        <f t="shared" si="1"/>
        <v>-298</v>
      </c>
      <c r="N17" s="166"/>
      <c r="O17" s="166">
        <f t="shared" si="9"/>
        <v>1134</v>
      </c>
      <c r="P17" s="166">
        <f t="shared" si="2"/>
        <v>2718</v>
      </c>
      <c r="Q17" s="166">
        <f t="shared" si="3"/>
        <v>1385</v>
      </c>
      <c r="R17" s="166">
        <f t="shared" si="4"/>
        <v>5237</v>
      </c>
      <c r="S17" s="166">
        <f t="shared" si="10"/>
        <v>1830.3315000000002</v>
      </c>
      <c r="T17" s="166">
        <f t="shared" si="5"/>
        <v>42929</v>
      </c>
      <c r="U17" s="166">
        <f t="shared" si="11"/>
        <v>15003</v>
      </c>
      <c r="V17" s="166">
        <f t="shared" si="12"/>
        <v>60389</v>
      </c>
      <c r="W17" s="278">
        <f>SUM(V17:V28)</f>
        <v>342877</v>
      </c>
      <c r="X17" s="163">
        <f t="shared" si="13"/>
        <v>3530</v>
      </c>
    </row>
    <row r="18" spans="1:24" ht="13.5" x14ac:dyDescent="0.25">
      <c r="A18" s="206" t="s">
        <v>150</v>
      </c>
      <c r="B18" s="206" t="s">
        <v>220</v>
      </c>
      <c r="C18" s="209">
        <v>202</v>
      </c>
      <c r="D18" s="182" t="s">
        <v>14</v>
      </c>
      <c r="E18" s="161">
        <v>2810</v>
      </c>
      <c r="F18" s="193">
        <v>2</v>
      </c>
      <c r="G18" s="166">
        <v>35897.624799999998</v>
      </c>
      <c r="H18" s="235">
        <f t="shared" si="6"/>
        <v>25128</v>
      </c>
      <c r="I18" s="235">
        <f t="shared" si="7"/>
        <v>8782</v>
      </c>
      <c r="J18" s="235">
        <f t="shared" si="0"/>
        <v>1405</v>
      </c>
      <c r="K18" s="236">
        <f t="shared" si="8"/>
        <v>35315</v>
      </c>
      <c r="L18" s="166">
        <f t="shared" si="14"/>
        <v>35132.715149999996</v>
      </c>
      <c r="M18" s="166">
        <f t="shared" si="1"/>
        <v>182.28485000000364</v>
      </c>
      <c r="N18" s="166"/>
      <c r="O18" s="166">
        <f t="shared" si="9"/>
        <v>756</v>
      </c>
      <c r="P18" s="166">
        <f t="shared" si="2"/>
        <v>1812</v>
      </c>
      <c r="Q18" s="166">
        <f t="shared" si="3"/>
        <v>923</v>
      </c>
      <c r="R18" s="166">
        <f t="shared" si="4"/>
        <v>3491</v>
      </c>
      <c r="S18" s="166">
        <f t="shared" si="10"/>
        <v>1220.1045000000001</v>
      </c>
      <c r="T18" s="166">
        <f t="shared" si="5"/>
        <v>28619</v>
      </c>
      <c r="U18" s="166">
        <f t="shared" si="11"/>
        <v>10002</v>
      </c>
      <c r="V18" s="166">
        <f t="shared" si="12"/>
        <v>40026</v>
      </c>
      <c r="W18" s="278"/>
      <c r="X18" s="163">
        <f t="shared" si="13"/>
        <v>4128.3752000000022</v>
      </c>
    </row>
    <row r="19" spans="1:24" ht="13.5" x14ac:dyDescent="0.25">
      <c r="A19" s="206" t="s">
        <v>150</v>
      </c>
      <c r="B19" s="206" t="s">
        <v>220</v>
      </c>
      <c r="C19" s="209">
        <v>203</v>
      </c>
      <c r="D19" s="182" t="s">
        <v>15</v>
      </c>
      <c r="E19" s="161">
        <v>2131</v>
      </c>
      <c r="F19" s="193">
        <v>1</v>
      </c>
      <c r="G19" s="166">
        <v>18274.7176</v>
      </c>
      <c r="H19" s="235">
        <f t="shared" si="6"/>
        <v>12564</v>
      </c>
      <c r="I19" s="235">
        <f t="shared" si="7"/>
        <v>4391</v>
      </c>
      <c r="J19" s="235">
        <f t="shared" si="0"/>
        <v>1066</v>
      </c>
      <c r="K19" s="236">
        <f t="shared" si="8"/>
        <v>18021</v>
      </c>
      <c r="L19" s="166">
        <f t="shared" si="14"/>
        <v>17928.471010000001</v>
      </c>
      <c r="M19" s="166">
        <f t="shared" si="1"/>
        <v>92.528989999998885</v>
      </c>
      <c r="N19" s="166"/>
      <c r="O19" s="166">
        <f t="shared" si="9"/>
        <v>378</v>
      </c>
      <c r="P19" s="166">
        <f t="shared" si="2"/>
        <v>906</v>
      </c>
      <c r="Q19" s="166">
        <f t="shared" si="3"/>
        <v>462</v>
      </c>
      <c r="R19" s="166">
        <f t="shared" si="4"/>
        <v>1746</v>
      </c>
      <c r="S19" s="166">
        <f t="shared" si="10"/>
        <v>610.22700000000009</v>
      </c>
      <c r="T19" s="166">
        <f t="shared" si="5"/>
        <v>14310</v>
      </c>
      <c r="U19" s="166">
        <f t="shared" si="11"/>
        <v>5001</v>
      </c>
      <c r="V19" s="166">
        <f t="shared" si="12"/>
        <v>20377</v>
      </c>
      <c r="W19" s="278"/>
      <c r="X19" s="163">
        <f t="shared" si="13"/>
        <v>2102.2824000000001</v>
      </c>
    </row>
    <row r="20" spans="1:24" ht="13.5" x14ac:dyDescent="0.25">
      <c r="A20" s="206" t="s">
        <v>150</v>
      </c>
      <c r="B20" s="206" t="s">
        <v>220</v>
      </c>
      <c r="C20" s="209">
        <v>204</v>
      </c>
      <c r="D20" s="182" t="s">
        <v>16</v>
      </c>
      <c r="E20" s="161">
        <v>1673</v>
      </c>
      <c r="F20" s="193">
        <v>1</v>
      </c>
      <c r="G20" s="166">
        <v>18069.716799999998</v>
      </c>
      <c r="H20" s="235">
        <f t="shared" si="6"/>
        <v>12564</v>
      </c>
      <c r="I20" s="235">
        <f t="shared" si="7"/>
        <v>4391</v>
      </c>
      <c r="J20" s="235">
        <f t="shared" si="0"/>
        <v>837</v>
      </c>
      <c r="K20" s="236">
        <f t="shared" si="8"/>
        <v>17792</v>
      </c>
      <c r="L20" s="166">
        <f t="shared" si="14"/>
        <v>17700.659520000001</v>
      </c>
      <c r="M20" s="166">
        <f t="shared" si="1"/>
        <v>91.340479999998934</v>
      </c>
      <c r="N20" s="166"/>
      <c r="O20" s="166">
        <f t="shared" si="9"/>
        <v>378</v>
      </c>
      <c r="P20" s="166">
        <f t="shared" si="2"/>
        <v>906</v>
      </c>
      <c r="Q20" s="166">
        <f t="shared" si="3"/>
        <v>462</v>
      </c>
      <c r="R20" s="166">
        <f t="shared" si="4"/>
        <v>1746</v>
      </c>
      <c r="S20" s="166">
        <f t="shared" si="10"/>
        <v>610.22700000000009</v>
      </c>
      <c r="T20" s="166">
        <f t="shared" si="5"/>
        <v>14310</v>
      </c>
      <c r="U20" s="166">
        <f t="shared" si="11"/>
        <v>5001</v>
      </c>
      <c r="V20" s="166">
        <f t="shared" si="12"/>
        <v>20148</v>
      </c>
      <c r="W20" s="278"/>
      <c r="X20" s="163">
        <f t="shared" si="13"/>
        <v>2078.2832000000017</v>
      </c>
    </row>
    <row r="21" spans="1:24" ht="13.5" x14ac:dyDescent="0.25">
      <c r="A21" s="206" t="s">
        <v>150</v>
      </c>
      <c r="B21" s="206" t="s">
        <v>220</v>
      </c>
      <c r="C21" s="209">
        <v>205</v>
      </c>
      <c r="D21" s="182" t="s">
        <v>17</v>
      </c>
      <c r="E21" s="161">
        <v>1859</v>
      </c>
      <c r="F21" s="193">
        <v>1</v>
      </c>
      <c r="G21" s="166">
        <v>18152.970399999998</v>
      </c>
      <c r="H21" s="235">
        <f t="shared" si="6"/>
        <v>12564</v>
      </c>
      <c r="I21" s="235">
        <f t="shared" si="7"/>
        <v>4391</v>
      </c>
      <c r="J21" s="235">
        <f t="shared" si="0"/>
        <v>930</v>
      </c>
      <c r="K21" s="236">
        <f t="shared" si="8"/>
        <v>17885</v>
      </c>
      <c r="L21" s="166">
        <v>17751</v>
      </c>
      <c r="M21" s="166">
        <f t="shared" si="1"/>
        <v>134</v>
      </c>
      <c r="N21" s="166"/>
      <c r="O21" s="166">
        <f t="shared" si="9"/>
        <v>378</v>
      </c>
      <c r="P21" s="166">
        <f t="shared" si="2"/>
        <v>906</v>
      </c>
      <c r="Q21" s="166">
        <f t="shared" si="3"/>
        <v>462</v>
      </c>
      <c r="R21" s="166">
        <f t="shared" si="4"/>
        <v>1746</v>
      </c>
      <c r="S21" s="166">
        <f t="shared" si="10"/>
        <v>610.22700000000009</v>
      </c>
      <c r="T21" s="166">
        <f t="shared" si="5"/>
        <v>14310</v>
      </c>
      <c r="U21" s="166">
        <f t="shared" si="11"/>
        <v>5001</v>
      </c>
      <c r="V21" s="166">
        <f t="shared" si="12"/>
        <v>20241</v>
      </c>
      <c r="W21" s="278"/>
      <c r="X21" s="163">
        <f t="shared" si="13"/>
        <v>2088.0296000000017</v>
      </c>
    </row>
    <row r="22" spans="1:24" ht="13.5" x14ac:dyDescent="0.25">
      <c r="A22" s="206" t="s">
        <v>150</v>
      </c>
      <c r="B22" s="206" t="s">
        <v>220</v>
      </c>
      <c r="C22" s="209">
        <v>206</v>
      </c>
      <c r="D22" s="182" t="s">
        <v>18</v>
      </c>
      <c r="E22" s="161">
        <v>1419</v>
      </c>
      <c r="F22" s="193">
        <v>1</v>
      </c>
      <c r="G22" s="166">
        <v>17956.026399999999</v>
      </c>
      <c r="H22" s="235">
        <f t="shared" si="6"/>
        <v>12564</v>
      </c>
      <c r="I22" s="235">
        <f t="shared" si="7"/>
        <v>4391</v>
      </c>
      <c r="J22" s="235">
        <f t="shared" si="0"/>
        <v>710</v>
      </c>
      <c r="K22" s="236">
        <f t="shared" si="8"/>
        <v>17665</v>
      </c>
      <c r="L22" s="166">
        <f t="shared" si="14"/>
        <v>17574.318650000001</v>
      </c>
      <c r="M22" s="166">
        <f t="shared" si="1"/>
        <v>90.681349999998929</v>
      </c>
      <c r="N22" s="166"/>
      <c r="O22" s="166">
        <f t="shared" si="9"/>
        <v>378</v>
      </c>
      <c r="P22" s="166">
        <f t="shared" si="2"/>
        <v>906</v>
      </c>
      <c r="Q22" s="166">
        <f t="shared" si="3"/>
        <v>462</v>
      </c>
      <c r="R22" s="166">
        <f t="shared" si="4"/>
        <v>1746</v>
      </c>
      <c r="S22" s="166">
        <f t="shared" si="10"/>
        <v>610.22700000000009</v>
      </c>
      <c r="T22" s="166">
        <f t="shared" si="5"/>
        <v>14310</v>
      </c>
      <c r="U22" s="166">
        <f t="shared" si="11"/>
        <v>5001</v>
      </c>
      <c r="V22" s="166">
        <f t="shared" si="12"/>
        <v>20021</v>
      </c>
      <c r="W22" s="278"/>
      <c r="X22" s="163">
        <f t="shared" si="13"/>
        <v>2064.9736000000012</v>
      </c>
    </row>
    <row r="23" spans="1:24" ht="13.5" x14ac:dyDescent="0.25">
      <c r="A23" s="206" t="s">
        <v>150</v>
      </c>
      <c r="B23" s="206" t="s">
        <v>220</v>
      </c>
      <c r="C23" s="209">
        <v>207</v>
      </c>
      <c r="D23" s="210" t="s">
        <v>19</v>
      </c>
      <c r="E23" s="161">
        <v>2204</v>
      </c>
      <c r="F23" s="193">
        <v>1</v>
      </c>
      <c r="G23" s="166">
        <v>18306.944800000001</v>
      </c>
      <c r="H23" s="235">
        <f t="shared" si="6"/>
        <v>12564</v>
      </c>
      <c r="I23" s="235">
        <f t="shared" si="7"/>
        <v>4391</v>
      </c>
      <c r="J23" s="235">
        <f t="shared" si="0"/>
        <v>1102</v>
      </c>
      <c r="K23" s="236">
        <f t="shared" si="8"/>
        <v>18057</v>
      </c>
      <c r="L23" s="166">
        <f t="shared" si="14"/>
        <v>17964.284169999999</v>
      </c>
      <c r="M23" s="166">
        <f t="shared" si="1"/>
        <v>92.715830000001006</v>
      </c>
      <c r="N23" s="166"/>
      <c r="O23" s="166">
        <f t="shared" si="9"/>
        <v>378</v>
      </c>
      <c r="P23" s="166">
        <f t="shared" si="2"/>
        <v>906</v>
      </c>
      <c r="Q23" s="166">
        <f t="shared" si="3"/>
        <v>462</v>
      </c>
      <c r="R23" s="166">
        <f t="shared" si="4"/>
        <v>1746</v>
      </c>
      <c r="S23" s="166">
        <f t="shared" si="10"/>
        <v>610.22700000000009</v>
      </c>
      <c r="T23" s="166">
        <f t="shared" si="5"/>
        <v>14310</v>
      </c>
      <c r="U23" s="166">
        <f t="shared" si="11"/>
        <v>5001</v>
      </c>
      <c r="V23" s="166">
        <f t="shared" si="12"/>
        <v>20413</v>
      </c>
      <c r="W23" s="278"/>
      <c r="X23" s="163">
        <f t="shared" si="13"/>
        <v>2106.0551999999989</v>
      </c>
    </row>
    <row r="24" spans="1:24" ht="13.5" x14ac:dyDescent="0.25">
      <c r="A24" s="206" t="s">
        <v>150</v>
      </c>
      <c r="B24" s="206" t="s">
        <v>220</v>
      </c>
      <c r="C24" s="209">
        <v>208</v>
      </c>
      <c r="D24" s="182" t="s">
        <v>20</v>
      </c>
      <c r="E24" s="161">
        <v>3553</v>
      </c>
      <c r="F24" s="193">
        <v>2</v>
      </c>
      <c r="G24" s="166">
        <v>36230.639199999998</v>
      </c>
      <c r="H24" s="235">
        <f t="shared" si="6"/>
        <v>25128</v>
      </c>
      <c r="I24" s="235">
        <f t="shared" si="7"/>
        <v>8782</v>
      </c>
      <c r="J24" s="235">
        <f t="shared" si="0"/>
        <v>1777</v>
      </c>
      <c r="K24" s="236">
        <f t="shared" si="8"/>
        <v>35687</v>
      </c>
      <c r="L24" s="166">
        <f t="shared" si="14"/>
        <v>35502.784469999999</v>
      </c>
      <c r="M24" s="166">
        <f t="shared" si="1"/>
        <v>184.21553000000131</v>
      </c>
      <c r="N24" s="166"/>
      <c r="O24" s="166">
        <f t="shared" si="9"/>
        <v>756</v>
      </c>
      <c r="P24" s="166">
        <f t="shared" si="2"/>
        <v>1812</v>
      </c>
      <c r="Q24" s="166">
        <f t="shared" si="3"/>
        <v>923</v>
      </c>
      <c r="R24" s="166">
        <f t="shared" si="4"/>
        <v>3491</v>
      </c>
      <c r="S24" s="166">
        <f t="shared" si="10"/>
        <v>1220.1045000000001</v>
      </c>
      <c r="T24" s="166">
        <f t="shared" si="5"/>
        <v>28619</v>
      </c>
      <c r="U24" s="166">
        <f t="shared" si="11"/>
        <v>10002</v>
      </c>
      <c r="V24" s="166">
        <f t="shared" si="12"/>
        <v>40398</v>
      </c>
      <c r="W24" s="278"/>
      <c r="X24" s="163">
        <f t="shared" si="13"/>
        <v>4167.3608000000022</v>
      </c>
    </row>
    <row r="25" spans="1:24" ht="13.5" x14ac:dyDescent="0.25">
      <c r="A25" s="206" t="s">
        <v>150</v>
      </c>
      <c r="B25" s="206" t="s">
        <v>220</v>
      </c>
      <c r="C25" s="209">
        <v>209</v>
      </c>
      <c r="D25" s="182" t="s">
        <v>21</v>
      </c>
      <c r="E25" s="161">
        <v>2114</v>
      </c>
      <c r="F25" s="193">
        <v>1</v>
      </c>
      <c r="G25" s="166">
        <v>18266.660800000001</v>
      </c>
      <c r="H25" s="235">
        <f t="shared" si="6"/>
        <v>12564</v>
      </c>
      <c r="I25" s="235">
        <f t="shared" si="7"/>
        <v>4391</v>
      </c>
      <c r="J25" s="235">
        <f t="shared" si="0"/>
        <v>1057</v>
      </c>
      <c r="K25" s="236">
        <f t="shared" si="8"/>
        <v>18012</v>
      </c>
      <c r="L25" s="166">
        <f t="shared" si="14"/>
        <v>17919.51772</v>
      </c>
      <c r="M25" s="166">
        <f t="shared" si="1"/>
        <v>92.482280000000173</v>
      </c>
      <c r="N25" s="166">
        <f>SUM(L17:L28)</f>
        <v>302852.38280000002</v>
      </c>
      <c r="O25" s="166">
        <f t="shared" si="9"/>
        <v>378</v>
      </c>
      <c r="P25" s="166">
        <f t="shared" si="2"/>
        <v>906</v>
      </c>
      <c r="Q25" s="166">
        <f t="shared" si="3"/>
        <v>462</v>
      </c>
      <c r="R25" s="166">
        <f t="shared" si="4"/>
        <v>1746</v>
      </c>
      <c r="S25" s="166">
        <f t="shared" si="10"/>
        <v>610.22700000000009</v>
      </c>
      <c r="T25" s="166">
        <f t="shared" si="5"/>
        <v>14310</v>
      </c>
      <c r="U25" s="166">
        <f t="shared" si="11"/>
        <v>5001</v>
      </c>
      <c r="V25" s="166">
        <f t="shared" si="12"/>
        <v>20368</v>
      </c>
      <c r="W25" s="278"/>
      <c r="X25" s="163">
        <f t="shared" si="13"/>
        <v>2101.3391999999985</v>
      </c>
    </row>
    <row r="26" spans="1:24" ht="13.5" x14ac:dyDescent="0.25">
      <c r="A26" s="206" t="s">
        <v>150</v>
      </c>
      <c r="B26" s="206" t="s">
        <v>220</v>
      </c>
      <c r="C26" s="209">
        <v>210</v>
      </c>
      <c r="D26" s="182" t="s">
        <v>22</v>
      </c>
      <c r="E26" s="161">
        <v>1158</v>
      </c>
      <c r="F26" s="193">
        <v>1</v>
      </c>
      <c r="G26" s="166">
        <v>17838.7552</v>
      </c>
      <c r="H26" s="235">
        <f t="shared" si="6"/>
        <v>12564</v>
      </c>
      <c r="I26" s="235">
        <f t="shared" si="7"/>
        <v>4391</v>
      </c>
      <c r="J26" s="235">
        <f t="shared" si="0"/>
        <v>579</v>
      </c>
      <c r="K26" s="236">
        <f t="shared" si="8"/>
        <v>17534</v>
      </c>
      <c r="L26" s="166">
        <f t="shared" si="14"/>
        <v>17443.998540000001</v>
      </c>
      <c r="M26" s="166">
        <f t="shared" si="1"/>
        <v>90.001459999999497</v>
      </c>
      <c r="N26" s="166"/>
      <c r="O26" s="166">
        <f t="shared" si="9"/>
        <v>378</v>
      </c>
      <c r="P26" s="166">
        <f t="shared" si="2"/>
        <v>906</v>
      </c>
      <c r="Q26" s="166">
        <f t="shared" si="3"/>
        <v>462</v>
      </c>
      <c r="R26" s="166">
        <f t="shared" si="4"/>
        <v>1746</v>
      </c>
      <c r="S26" s="166">
        <f t="shared" si="10"/>
        <v>610.22700000000009</v>
      </c>
      <c r="T26" s="166">
        <f t="shared" si="5"/>
        <v>14310</v>
      </c>
      <c r="U26" s="166">
        <f t="shared" si="11"/>
        <v>5001</v>
      </c>
      <c r="V26" s="166">
        <f t="shared" si="12"/>
        <v>19890</v>
      </c>
      <c r="W26" s="278"/>
      <c r="X26" s="163">
        <f t="shared" si="13"/>
        <v>2051.2448000000004</v>
      </c>
    </row>
    <row r="27" spans="1:24" ht="13.5" x14ac:dyDescent="0.25">
      <c r="A27" s="206" t="s">
        <v>150</v>
      </c>
      <c r="B27" s="206" t="s">
        <v>220</v>
      </c>
      <c r="C27" s="209">
        <v>211</v>
      </c>
      <c r="D27" s="182" t="s">
        <v>23</v>
      </c>
      <c r="E27" s="161">
        <v>3664</v>
      </c>
      <c r="F27" s="193">
        <v>2</v>
      </c>
      <c r="G27" s="166">
        <v>36279.875200000002</v>
      </c>
      <c r="H27" s="235">
        <f t="shared" si="6"/>
        <v>25128</v>
      </c>
      <c r="I27" s="235">
        <f t="shared" si="7"/>
        <v>8782</v>
      </c>
      <c r="J27" s="235">
        <f t="shared" si="0"/>
        <v>1832</v>
      </c>
      <c r="K27" s="236">
        <f t="shared" si="8"/>
        <v>35742</v>
      </c>
      <c r="L27" s="166">
        <v>36609</v>
      </c>
      <c r="M27" s="166">
        <f t="shared" si="1"/>
        <v>-867</v>
      </c>
      <c r="N27" s="166"/>
      <c r="O27" s="166">
        <f t="shared" si="9"/>
        <v>756</v>
      </c>
      <c r="P27" s="166">
        <f t="shared" si="2"/>
        <v>1812</v>
      </c>
      <c r="Q27" s="166">
        <f t="shared" si="3"/>
        <v>923</v>
      </c>
      <c r="R27" s="166">
        <f t="shared" si="4"/>
        <v>3491</v>
      </c>
      <c r="S27" s="166">
        <f t="shared" si="10"/>
        <v>1220.1045000000001</v>
      </c>
      <c r="T27" s="166">
        <f t="shared" si="5"/>
        <v>28619</v>
      </c>
      <c r="U27" s="166">
        <f t="shared" si="11"/>
        <v>10002</v>
      </c>
      <c r="V27" s="166">
        <f t="shared" si="12"/>
        <v>40453</v>
      </c>
      <c r="W27" s="278"/>
      <c r="X27" s="163">
        <f t="shared" si="13"/>
        <v>4173.1247999999978</v>
      </c>
    </row>
    <row r="28" spans="1:24" ht="13.5" x14ac:dyDescent="0.25">
      <c r="A28" s="206" t="s">
        <v>150</v>
      </c>
      <c r="B28" s="206" t="s">
        <v>220</v>
      </c>
      <c r="C28" s="209">
        <v>212</v>
      </c>
      <c r="D28" s="182" t="s">
        <v>24</v>
      </c>
      <c r="E28" s="161">
        <v>1683</v>
      </c>
      <c r="F28" s="193">
        <v>1</v>
      </c>
      <c r="G28" s="166">
        <v>18185</v>
      </c>
      <c r="H28" s="235">
        <f t="shared" si="6"/>
        <v>12564</v>
      </c>
      <c r="I28" s="235">
        <f t="shared" si="7"/>
        <v>4391</v>
      </c>
      <c r="J28" s="235">
        <f t="shared" si="0"/>
        <v>842</v>
      </c>
      <c r="K28" s="236">
        <f t="shared" si="8"/>
        <v>17797</v>
      </c>
      <c r="L28" s="166">
        <f t="shared" si="14"/>
        <v>17705.633569999998</v>
      </c>
      <c r="M28" s="166">
        <f t="shared" si="1"/>
        <v>91.366430000001856</v>
      </c>
      <c r="N28" s="166">
        <f>SUM(K17:K28)</f>
        <v>302829</v>
      </c>
      <c r="O28" s="166">
        <f t="shared" si="9"/>
        <v>378</v>
      </c>
      <c r="P28" s="166">
        <f t="shared" si="2"/>
        <v>906</v>
      </c>
      <c r="Q28" s="166">
        <f t="shared" si="3"/>
        <v>462</v>
      </c>
      <c r="R28" s="166">
        <f t="shared" si="4"/>
        <v>1746</v>
      </c>
      <c r="S28" s="166">
        <f t="shared" si="10"/>
        <v>610.22700000000009</v>
      </c>
      <c r="T28" s="166">
        <f t="shared" si="5"/>
        <v>14310</v>
      </c>
      <c r="U28" s="166">
        <f t="shared" si="11"/>
        <v>5001</v>
      </c>
      <c r="V28" s="166">
        <f t="shared" si="12"/>
        <v>20153</v>
      </c>
      <c r="W28" s="278"/>
      <c r="X28" s="163">
        <f t="shared" si="13"/>
        <v>1968</v>
      </c>
    </row>
    <row r="29" spans="1:24" ht="13.5" x14ac:dyDescent="0.25">
      <c r="A29" s="213" t="s">
        <v>151</v>
      </c>
      <c r="B29" s="206" t="s">
        <v>220</v>
      </c>
      <c r="C29" s="209">
        <v>301</v>
      </c>
      <c r="D29" s="182" t="s">
        <v>25</v>
      </c>
      <c r="E29" s="161">
        <v>4602</v>
      </c>
      <c r="F29" s="211">
        <v>2</v>
      </c>
      <c r="G29" s="166">
        <v>38924</v>
      </c>
      <c r="H29" s="235">
        <f t="shared" si="6"/>
        <v>25128</v>
      </c>
      <c r="I29" s="235">
        <f t="shared" si="7"/>
        <v>8782</v>
      </c>
      <c r="J29" s="235">
        <f t="shared" si="0"/>
        <v>2301</v>
      </c>
      <c r="K29" s="236">
        <f t="shared" si="8"/>
        <v>36211</v>
      </c>
      <c r="L29" s="166">
        <v>33622</v>
      </c>
      <c r="M29" s="166">
        <f t="shared" si="1"/>
        <v>2589</v>
      </c>
      <c r="N29" s="166"/>
      <c r="O29" s="166">
        <f t="shared" si="9"/>
        <v>756</v>
      </c>
      <c r="P29" s="166">
        <f t="shared" si="2"/>
        <v>1812</v>
      </c>
      <c r="Q29" s="166">
        <f t="shared" si="3"/>
        <v>923</v>
      </c>
      <c r="R29" s="166">
        <f t="shared" si="4"/>
        <v>3491</v>
      </c>
      <c r="S29" s="166">
        <f t="shared" si="10"/>
        <v>1220.1045000000001</v>
      </c>
      <c r="T29" s="166">
        <f t="shared" si="5"/>
        <v>28619</v>
      </c>
      <c r="U29" s="166">
        <f t="shared" si="11"/>
        <v>10002</v>
      </c>
      <c r="V29" s="166">
        <f t="shared" si="12"/>
        <v>40922</v>
      </c>
      <c r="W29" s="278">
        <f>SUM(V29:V41)</f>
        <v>422336</v>
      </c>
      <c r="X29" s="163">
        <f t="shared" si="13"/>
        <v>1998</v>
      </c>
    </row>
    <row r="30" spans="1:24" ht="13.5" x14ac:dyDescent="0.25">
      <c r="A30" s="213" t="s">
        <v>151</v>
      </c>
      <c r="B30" s="206" t="s">
        <v>220</v>
      </c>
      <c r="C30" s="209">
        <v>302</v>
      </c>
      <c r="D30" s="182" t="s">
        <v>26</v>
      </c>
      <c r="E30" s="161">
        <v>1581</v>
      </c>
      <c r="F30" s="193">
        <v>1</v>
      </c>
      <c r="G30" s="166">
        <v>18028.5376</v>
      </c>
      <c r="H30" s="235">
        <f t="shared" si="6"/>
        <v>12564</v>
      </c>
      <c r="I30" s="235">
        <f t="shared" si="7"/>
        <v>4391</v>
      </c>
      <c r="J30" s="235">
        <f t="shared" si="0"/>
        <v>791</v>
      </c>
      <c r="K30" s="236">
        <f t="shared" si="8"/>
        <v>17746</v>
      </c>
      <c r="L30" s="166">
        <f t="shared" si="14"/>
        <v>17654.898259999998</v>
      </c>
      <c r="M30" s="166">
        <f t="shared" si="1"/>
        <v>91.101740000001882</v>
      </c>
      <c r="N30" s="166"/>
      <c r="O30" s="166">
        <f t="shared" si="9"/>
        <v>378</v>
      </c>
      <c r="P30" s="166">
        <f t="shared" si="2"/>
        <v>906</v>
      </c>
      <c r="Q30" s="166">
        <f t="shared" si="3"/>
        <v>462</v>
      </c>
      <c r="R30" s="166">
        <f t="shared" si="4"/>
        <v>1746</v>
      </c>
      <c r="S30" s="166">
        <f t="shared" si="10"/>
        <v>610.22700000000009</v>
      </c>
      <c r="T30" s="166">
        <f t="shared" si="5"/>
        <v>14310</v>
      </c>
      <c r="U30" s="166">
        <f t="shared" si="11"/>
        <v>5001</v>
      </c>
      <c r="V30" s="166">
        <f t="shared" si="12"/>
        <v>20102</v>
      </c>
      <c r="W30" s="278"/>
      <c r="X30" s="163">
        <f t="shared" si="13"/>
        <v>2073.4624000000003</v>
      </c>
    </row>
    <row r="31" spans="1:24" ht="13.5" x14ac:dyDescent="0.25">
      <c r="A31" s="213" t="s">
        <v>151</v>
      </c>
      <c r="B31" s="206" t="s">
        <v>220</v>
      </c>
      <c r="C31" s="209">
        <v>303</v>
      </c>
      <c r="D31" s="182" t="s">
        <v>27</v>
      </c>
      <c r="E31" s="161">
        <v>1462</v>
      </c>
      <c r="F31" s="193">
        <v>1</v>
      </c>
      <c r="G31" s="166">
        <v>17974.8256</v>
      </c>
      <c r="H31" s="235">
        <f t="shared" si="6"/>
        <v>12564</v>
      </c>
      <c r="I31" s="235">
        <f t="shared" si="7"/>
        <v>4391</v>
      </c>
      <c r="J31" s="235">
        <f t="shared" si="0"/>
        <v>731</v>
      </c>
      <c r="K31" s="236">
        <f t="shared" si="8"/>
        <v>17686</v>
      </c>
      <c r="L31" s="166">
        <f t="shared" si="14"/>
        <v>17595.20966</v>
      </c>
      <c r="M31" s="166">
        <f t="shared" si="1"/>
        <v>90.79033999999956</v>
      </c>
      <c r="N31" s="166"/>
      <c r="O31" s="166">
        <f t="shared" si="9"/>
        <v>378</v>
      </c>
      <c r="P31" s="166">
        <f t="shared" si="2"/>
        <v>906</v>
      </c>
      <c r="Q31" s="166">
        <f t="shared" si="3"/>
        <v>462</v>
      </c>
      <c r="R31" s="166">
        <f t="shared" si="4"/>
        <v>1746</v>
      </c>
      <c r="S31" s="166">
        <f t="shared" si="10"/>
        <v>610.22700000000009</v>
      </c>
      <c r="T31" s="166">
        <f t="shared" si="5"/>
        <v>14310</v>
      </c>
      <c r="U31" s="166">
        <f t="shared" si="11"/>
        <v>5001</v>
      </c>
      <c r="V31" s="166">
        <f t="shared" si="12"/>
        <v>20042</v>
      </c>
      <c r="W31" s="278"/>
      <c r="X31" s="163">
        <f t="shared" si="13"/>
        <v>2067.1743999999999</v>
      </c>
    </row>
    <row r="32" spans="1:24" ht="13.5" x14ac:dyDescent="0.25">
      <c r="A32" s="213" t="s">
        <v>151</v>
      </c>
      <c r="B32" s="206" t="s">
        <v>220</v>
      </c>
      <c r="C32" s="209">
        <v>304</v>
      </c>
      <c r="D32" s="182" t="s">
        <v>28</v>
      </c>
      <c r="E32" s="161">
        <v>2981</v>
      </c>
      <c r="F32" s="193">
        <v>2</v>
      </c>
      <c r="G32" s="166">
        <v>35974.612000000001</v>
      </c>
      <c r="H32" s="235">
        <f t="shared" si="6"/>
        <v>25128</v>
      </c>
      <c r="I32" s="235">
        <f t="shared" si="7"/>
        <v>8782</v>
      </c>
      <c r="J32" s="235">
        <f t="shared" si="0"/>
        <v>1491</v>
      </c>
      <c r="K32" s="236">
        <f t="shared" si="8"/>
        <v>35401</v>
      </c>
      <c r="L32" s="166">
        <v>32268</v>
      </c>
      <c r="M32" s="166">
        <f t="shared" si="1"/>
        <v>3133</v>
      </c>
      <c r="N32" s="166"/>
      <c r="O32" s="166">
        <f t="shared" si="9"/>
        <v>756</v>
      </c>
      <c r="P32" s="166">
        <f t="shared" si="2"/>
        <v>1812</v>
      </c>
      <c r="Q32" s="166">
        <f t="shared" si="3"/>
        <v>923</v>
      </c>
      <c r="R32" s="166">
        <f t="shared" si="4"/>
        <v>3491</v>
      </c>
      <c r="S32" s="166">
        <f t="shared" si="10"/>
        <v>1220.1045000000001</v>
      </c>
      <c r="T32" s="166">
        <f t="shared" si="5"/>
        <v>28619</v>
      </c>
      <c r="U32" s="166">
        <f t="shared" si="11"/>
        <v>10002</v>
      </c>
      <c r="V32" s="166">
        <f t="shared" si="12"/>
        <v>40112</v>
      </c>
      <c r="W32" s="278"/>
      <c r="X32" s="163">
        <f t="shared" si="13"/>
        <v>4137.387999999999</v>
      </c>
    </row>
    <row r="33" spans="1:24" ht="13.5" x14ac:dyDescent="0.25">
      <c r="A33" s="213" t="s">
        <v>151</v>
      </c>
      <c r="B33" s="206" t="s">
        <v>220</v>
      </c>
      <c r="C33" s="209">
        <v>305</v>
      </c>
      <c r="D33" s="182" t="s">
        <v>29</v>
      </c>
      <c r="E33" s="161">
        <v>2937</v>
      </c>
      <c r="F33" s="193">
        <v>2</v>
      </c>
      <c r="G33" s="166">
        <v>35954.917600000001</v>
      </c>
      <c r="H33" s="235">
        <f t="shared" si="6"/>
        <v>25128</v>
      </c>
      <c r="I33" s="235">
        <f t="shared" si="7"/>
        <v>8782</v>
      </c>
      <c r="J33" s="235">
        <f t="shared" si="0"/>
        <v>1469</v>
      </c>
      <c r="K33" s="236">
        <f t="shared" si="8"/>
        <v>35379</v>
      </c>
      <c r="L33" s="166">
        <v>30247</v>
      </c>
      <c r="M33" s="166">
        <f t="shared" si="1"/>
        <v>5132</v>
      </c>
      <c r="N33" s="166"/>
      <c r="O33" s="166">
        <f t="shared" si="9"/>
        <v>756</v>
      </c>
      <c r="P33" s="166">
        <f t="shared" si="2"/>
        <v>1812</v>
      </c>
      <c r="Q33" s="166">
        <f t="shared" si="3"/>
        <v>923</v>
      </c>
      <c r="R33" s="166">
        <f t="shared" si="4"/>
        <v>3491</v>
      </c>
      <c r="S33" s="166">
        <f t="shared" si="10"/>
        <v>1220.1045000000001</v>
      </c>
      <c r="T33" s="166">
        <f t="shared" si="5"/>
        <v>28619</v>
      </c>
      <c r="U33" s="166">
        <f t="shared" si="11"/>
        <v>10002</v>
      </c>
      <c r="V33" s="166">
        <f t="shared" si="12"/>
        <v>40090</v>
      </c>
      <c r="W33" s="278"/>
      <c r="X33" s="163">
        <f t="shared" si="13"/>
        <v>4135.0823999999993</v>
      </c>
    </row>
    <row r="34" spans="1:24" ht="13.5" x14ac:dyDescent="0.25">
      <c r="A34" s="213" t="s">
        <v>151</v>
      </c>
      <c r="B34" s="206" t="s">
        <v>220</v>
      </c>
      <c r="C34" s="209">
        <v>306</v>
      </c>
      <c r="D34" s="182" t="s">
        <v>30</v>
      </c>
      <c r="E34" s="161">
        <v>1047</v>
      </c>
      <c r="F34" s="193">
        <v>1</v>
      </c>
      <c r="G34" s="166">
        <v>17789.519199999999</v>
      </c>
      <c r="H34" s="235">
        <f t="shared" si="6"/>
        <v>12564</v>
      </c>
      <c r="I34" s="235">
        <f t="shared" si="7"/>
        <v>4391</v>
      </c>
      <c r="J34" s="235">
        <f t="shared" si="0"/>
        <v>524</v>
      </c>
      <c r="K34" s="236">
        <f t="shared" si="8"/>
        <v>17479</v>
      </c>
      <c r="L34" s="166">
        <f t="shared" si="14"/>
        <v>17389.28399</v>
      </c>
      <c r="M34" s="166">
        <f t="shared" si="1"/>
        <v>89.716010000000097</v>
      </c>
      <c r="N34" s="166"/>
      <c r="O34" s="166">
        <f t="shared" si="9"/>
        <v>378</v>
      </c>
      <c r="P34" s="166">
        <f t="shared" si="2"/>
        <v>906</v>
      </c>
      <c r="Q34" s="166">
        <f t="shared" si="3"/>
        <v>462</v>
      </c>
      <c r="R34" s="166">
        <f t="shared" si="4"/>
        <v>1746</v>
      </c>
      <c r="S34" s="166">
        <f t="shared" si="10"/>
        <v>610.22700000000009</v>
      </c>
      <c r="T34" s="166">
        <f t="shared" si="5"/>
        <v>14310</v>
      </c>
      <c r="U34" s="166">
        <f t="shared" si="11"/>
        <v>5001</v>
      </c>
      <c r="V34" s="166">
        <f t="shared" si="12"/>
        <v>19835</v>
      </c>
      <c r="W34" s="278"/>
      <c r="X34" s="163">
        <f t="shared" si="13"/>
        <v>2045.4808000000012</v>
      </c>
    </row>
    <row r="35" spans="1:24" ht="13.5" x14ac:dyDescent="0.25">
      <c r="A35" s="213" t="s">
        <v>151</v>
      </c>
      <c r="B35" s="206" t="s">
        <v>220</v>
      </c>
      <c r="C35" s="209">
        <v>307</v>
      </c>
      <c r="D35" s="182" t="s">
        <v>31</v>
      </c>
      <c r="E35" s="161">
        <v>2395</v>
      </c>
      <c r="F35" s="193">
        <v>1</v>
      </c>
      <c r="G35" s="166">
        <v>18392.883999999998</v>
      </c>
      <c r="H35" s="235">
        <f t="shared" si="6"/>
        <v>12564</v>
      </c>
      <c r="I35" s="235">
        <f t="shared" si="7"/>
        <v>4391</v>
      </c>
      <c r="J35" s="235">
        <f t="shared" si="0"/>
        <v>1198</v>
      </c>
      <c r="K35" s="236">
        <f t="shared" si="8"/>
        <v>18153</v>
      </c>
      <c r="L35" s="166">
        <f t="shared" si="14"/>
        <v>18059.785929999998</v>
      </c>
      <c r="M35" s="166">
        <f t="shared" si="1"/>
        <v>93.214070000001811</v>
      </c>
      <c r="N35" s="166"/>
      <c r="O35" s="166">
        <f t="shared" si="9"/>
        <v>378</v>
      </c>
      <c r="P35" s="166">
        <f t="shared" si="2"/>
        <v>906</v>
      </c>
      <c r="Q35" s="166">
        <f t="shared" si="3"/>
        <v>462</v>
      </c>
      <c r="R35" s="166">
        <f t="shared" si="4"/>
        <v>1746</v>
      </c>
      <c r="S35" s="166">
        <f t="shared" si="10"/>
        <v>610.22700000000009</v>
      </c>
      <c r="T35" s="166">
        <f t="shared" si="5"/>
        <v>14310</v>
      </c>
      <c r="U35" s="166">
        <f t="shared" si="11"/>
        <v>5001</v>
      </c>
      <c r="V35" s="166">
        <f t="shared" si="12"/>
        <v>20509</v>
      </c>
      <c r="W35" s="278"/>
      <c r="X35" s="163">
        <f t="shared" si="13"/>
        <v>2116.1160000000018</v>
      </c>
    </row>
    <row r="36" spans="1:24" ht="13.5" x14ac:dyDescent="0.25">
      <c r="A36" s="213" t="s">
        <v>151</v>
      </c>
      <c r="B36" s="206" t="s">
        <v>220</v>
      </c>
      <c r="C36" s="209">
        <v>308</v>
      </c>
      <c r="D36" s="182" t="s">
        <v>32</v>
      </c>
      <c r="E36" s="161">
        <v>1629</v>
      </c>
      <c r="F36" s="193">
        <v>1</v>
      </c>
      <c r="G36" s="166">
        <v>18050.022400000002</v>
      </c>
      <c r="H36" s="235">
        <f t="shared" si="6"/>
        <v>12564</v>
      </c>
      <c r="I36" s="235">
        <f t="shared" si="7"/>
        <v>4391</v>
      </c>
      <c r="J36" s="235">
        <f t="shared" si="0"/>
        <v>815</v>
      </c>
      <c r="K36" s="236">
        <f t="shared" si="8"/>
        <v>17770</v>
      </c>
      <c r="L36" s="166">
        <f t="shared" si="14"/>
        <v>17678.773699999998</v>
      </c>
      <c r="M36" s="166">
        <f t="shared" si="1"/>
        <v>91.226300000002084</v>
      </c>
      <c r="N36" s="166"/>
      <c r="O36" s="166">
        <f t="shared" si="9"/>
        <v>378</v>
      </c>
      <c r="P36" s="166">
        <f t="shared" ref="P36:P67" si="15">ROUND(1078.5*7/100*12*F36,0)</f>
        <v>906</v>
      </c>
      <c r="Q36" s="166">
        <f t="shared" ref="Q36:Q67" si="16">ROUND(1154*10/100*4*F36,0)</f>
        <v>462</v>
      </c>
      <c r="R36" s="166">
        <f t="shared" ref="R36:R67" si="17">O36+P36+Q36</f>
        <v>1746</v>
      </c>
      <c r="S36" s="166">
        <f t="shared" si="10"/>
        <v>610.22700000000009</v>
      </c>
      <c r="T36" s="166">
        <f t="shared" ref="T36:T67" si="18">H36+R36</f>
        <v>14310</v>
      </c>
      <c r="U36" s="166">
        <f t="shared" si="11"/>
        <v>5001</v>
      </c>
      <c r="V36" s="166">
        <f t="shared" si="12"/>
        <v>20126</v>
      </c>
      <c r="W36" s="278"/>
      <c r="X36" s="163">
        <f t="shared" si="13"/>
        <v>2075.9775999999983</v>
      </c>
    </row>
    <row r="37" spans="1:24" ht="13.5" x14ac:dyDescent="0.25">
      <c r="A37" s="213" t="s">
        <v>151</v>
      </c>
      <c r="B37" s="206" t="s">
        <v>220</v>
      </c>
      <c r="C37" s="209">
        <v>309</v>
      </c>
      <c r="D37" s="182" t="s">
        <v>33</v>
      </c>
      <c r="E37" s="161">
        <v>3142</v>
      </c>
      <c r="F37" s="193">
        <v>2</v>
      </c>
      <c r="G37" s="166">
        <v>37200</v>
      </c>
      <c r="H37" s="235">
        <f t="shared" si="6"/>
        <v>25128</v>
      </c>
      <c r="I37" s="235">
        <f t="shared" si="7"/>
        <v>8782</v>
      </c>
      <c r="J37" s="235">
        <f t="shared" si="0"/>
        <v>1571</v>
      </c>
      <c r="K37" s="236">
        <f t="shared" si="8"/>
        <v>35481</v>
      </c>
      <c r="L37" s="166">
        <f t="shared" si="14"/>
        <v>35297.853609999998</v>
      </c>
      <c r="M37" s="166">
        <f t="shared" si="1"/>
        <v>183.1463900000017</v>
      </c>
      <c r="N37" s="166"/>
      <c r="O37" s="166">
        <f t="shared" si="9"/>
        <v>756</v>
      </c>
      <c r="P37" s="166">
        <f t="shared" si="15"/>
        <v>1812</v>
      </c>
      <c r="Q37" s="166">
        <f t="shared" si="16"/>
        <v>923</v>
      </c>
      <c r="R37" s="166">
        <f t="shared" si="17"/>
        <v>3491</v>
      </c>
      <c r="S37" s="166">
        <f t="shared" si="10"/>
        <v>1220.1045000000001</v>
      </c>
      <c r="T37" s="166">
        <f t="shared" si="18"/>
        <v>28619</v>
      </c>
      <c r="U37" s="166">
        <f t="shared" si="11"/>
        <v>10002</v>
      </c>
      <c r="V37" s="166">
        <f t="shared" si="12"/>
        <v>40192</v>
      </c>
      <c r="W37" s="278"/>
      <c r="X37" s="163">
        <f t="shared" si="13"/>
        <v>2992</v>
      </c>
    </row>
    <row r="38" spans="1:24" ht="13.5" x14ac:dyDescent="0.25">
      <c r="A38" s="213" t="s">
        <v>151</v>
      </c>
      <c r="B38" s="206" t="s">
        <v>220</v>
      </c>
      <c r="C38" s="209">
        <v>310</v>
      </c>
      <c r="D38" s="182" t="s">
        <v>211</v>
      </c>
      <c r="E38" s="161">
        <v>2828</v>
      </c>
      <c r="F38" s="193">
        <v>2</v>
      </c>
      <c r="G38" s="166">
        <v>35905.681599999996</v>
      </c>
      <c r="H38" s="235">
        <f t="shared" si="6"/>
        <v>25128</v>
      </c>
      <c r="I38" s="235">
        <f t="shared" si="7"/>
        <v>8782</v>
      </c>
      <c r="J38" s="235">
        <f t="shared" si="0"/>
        <v>1414</v>
      </c>
      <c r="K38" s="236">
        <f t="shared" si="8"/>
        <v>35324</v>
      </c>
      <c r="L38" s="166">
        <f t="shared" si="14"/>
        <v>35141.668440000001</v>
      </c>
      <c r="M38" s="166">
        <f t="shared" si="1"/>
        <v>182.33155999999872</v>
      </c>
      <c r="N38" s="166">
        <f>SUM(L29:L41)</f>
        <v>355753.91885999998</v>
      </c>
      <c r="O38" s="166">
        <f t="shared" si="9"/>
        <v>756</v>
      </c>
      <c r="P38" s="166">
        <f t="shared" si="15"/>
        <v>1812</v>
      </c>
      <c r="Q38" s="166">
        <f t="shared" si="16"/>
        <v>923</v>
      </c>
      <c r="R38" s="166">
        <f t="shared" si="17"/>
        <v>3491</v>
      </c>
      <c r="S38" s="166">
        <f t="shared" si="10"/>
        <v>1220.1045000000001</v>
      </c>
      <c r="T38" s="166">
        <f t="shared" si="18"/>
        <v>28619</v>
      </c>
      <c r="U38" s="166">
        <f t="shared" si="11"/>
        <v>10002</v>
      </c>
      <c r="V38" s="166">
        <f t="shared" si="12"/>
        <v>40035</v>
      </c>
      <c r="W38" s="278"/>
      <c r="X38" s="163">
        <f t="shared" si="13"/>
        <v>4129.3184000000037</v>
      </c>
    </row>
    <row r="39" spans="1:24" ht="13.5" x14ac:dyDescent="0.25">
      <c r="A39" s="213" t="s">
        <v>151</v>
      </c>
      <c r="B39" s="206" t="s">
        <v>220</v>
      </c>
      <c r="C39" s="209">
        <v>312</v>
      </c>
      <c r="D39" s="214" t="s">
        <v>34</v>
      </c>
      <c r="E39" s="161">
        <v>2808</v>
      </c>
      <c r="F39" s="215">
        <v>2</v>
      </c>
      <c r="G39" s="166">
        <v>35896.729599999999</v>
      </c>
      <c r="H39" s="235">
        <f t="shared" si="6"/>
        <v>25128</v>
      </c>
      <c r="I39" s="235">
        <f t="shared" si="7"/>
        <v>8782</v>
      </c>
      <c r="J39" s="235">
        <f t="shared" si="0"/>
        <v>1404</v>
      </c>
      <c r="K39" s="236">
        <f t="shared" si="8"/>
        <v>35314</v>
      </c>
      <c r="L39" s="166">
        <v>32188</v>
      </c>
      <c r="M39" s="166">
        <f t="shared" si="1"/>
        <v>3126</v>
      </c>
      <c r="N39" s="166"/>
      <c r="O39" s="166">
        <f t="shared" si="9"/>
        <v>756</v>
      </c>
      <c r="P39" s="166">
        <f t="shared" si="15"/>
        <v>1812</v>
      </c>
      <c r="Q39" s="166">
        <f t="shared" si="16"/>
        <v>923</v>
      </c>
      <c r="R39" s="166">
        <f t="shared" si="17"/>
        <v>3491</v>
      </c>
      <c r="S39" s="166">
        <f t="shared" si="10"/>
        <v>1220.1045000000001</v>
      </c>
      <c r="T39" s="166">
        <f t="shared" si="18"/>
        <v>28619</v>
      </c>
      <c r="U39" s="166">
        <f t="shared" si="11"/>
        <v>10002</v>
      </c>
      <c r="V39" s="166">
        <f t="shared" si="12"/>
        <v>40025</v>
      </c>
      <c r="W39" s="278"/>
      <c r="X39" s="163">
        <f t="shared" si="13"/>
        <v>4128.2704000000012</v>
      </c>
    </row>
    <row r="40" spans="1:24" ht="13.5" x14ac:dyDescent="0.25">
      <c r="A40" s="213" t="s">
        <v>151</v>
      </c>
      <c r="B40" s="206" t="s">
        <v>220</v>
      </c>
      <c r="C40" s="209">
        <v>313</v>
      </c>
      <c r="D40" s="214" t="s">
        <v>35</v>
      </c>
      <c r="E40" s="161">
        <v>2914</v>
      </c>
      <c r="F40" s="193">
        <v>2</v>
      </c>
      <c r="G40" s="166">
        <v>35944.175199999998</v>
      </c>
      <c r="H40" s="235">
        <f t="shared" si="6"/>
        <v>25128</v>
      </c>
      <c r="I40" s="235">
        <f t="shared" si="7"/>
        <v>8782</v>
      </c>
      <c r="J40" s="235">
        <f t="shared" si="0"/>
        <v>1457</v>
      </c>
      <c r="K40" s="236">
        <f t="shared" si="8"/>
        <v>35367</v>
      </c>
      <c r="L40" s="166">
        <f t="shared" si="14"/>
        <v>35184.445269999997</v>
      </c>
      <c r="M40" s="166">
        <f t="shared" si="1"/>
        <v>182.55473000000347</v>
      </c>
      <c r="N40" s="166"/>
      <c r="O40" s="166">
        <f t="shared" si="9"/>
        <v>756</v>
      </c>
      <c r="P40" s="166">
        <f t="shared" si="15"/>
        <v>1812</v>
      </c>
      <c r="Q40" s="166">
        <f t="shared" si="16"/>
        <v>923</v>
      </c>
      <c r="R40" s="166">
        <f t="shared" si="17"/>
        <v>3491</v>
      </c>
      <c r="S40" s="166">
        <f t="shared" si="10"/>
        <v>1220.1045000000001</v>
      </c>
      <c r="T40" s="166">
        <f t="shared" si="18"/>
        <v>28619</v>
      </c>
      <c r="U40" s="166">
        <f t="shared" si="11"/>
        <v>10002</v>
      </c>
      <c r="V40" s="166">
        <f t="shared" si="12"/>
        <v>40078</v>
      </c>
      <c r="W40" s="278"/>
      <c r="X40" s="163">
        <f t="shared" si="13"/>
        <v>4133.8248000000021</v>
      </c>
    </row>
    <row r="41" spans="1:24" ht="13.5" x14ac:dyDescent="0.25">
      <c r="A41" s="213" t="s">
        <v>151</v>
      </c>
      <c r="B41" s="206" t="s">
        <v>220</v>
      </c>
      <c r="C41" s="209">
        <v>315</v>
      </c>
      <c r="D41" s="214" t="s">
        <v>36</v>
      </c>
      <c r="E41" s="161">
        <v>3294</v>
      </c>
      <c r="F41" s="193">
        <v>2</v>
      </c>
      <c r="G41" s="166">
        <v>36114.263200000001</v>
      </c>
      <c r="H41" s="235">
        <f t="shared" si="6"/>
        <v>25128</v>
      </c>
      <c r="I41" s="235">
        <f t="shared" si="7"/>
        <v>8782</v>
      </c>
      <c r="J41" s="235">
        <f t="shared" si="0"/>
        <v>1647</v>
      </c>
      <c r="K41" s="236">
        <f t="shared" si="8"/>
        <v>35557</v>
      </c>
      <c r="L41" s="166">
        <v>33427</v>
      </c>
      <c r="M41" s="166">
        <f t="shared" si="1"/>
        <v>2130</v>
      </c>
      <c r="N41" s="166">
        <f>SUM(K29:K41)</f>
        <v>372868</v>
      </c>
      <c r="O41" s="166">
        <f t="shared" si="9"/>
        <v>756</v>
      </c>
      <c r="P41" s="166">
        <f t="shared" si="15"/>
        <v>1812</v>
      </c>
      <c r="Q41" s="166">
        <f t="shared" si="16"/>
        <v>923</v>
      </c>
      <c r="R41" s="166">
        <f t="shared" si="17"/>
        <v>3491</v>
      </c>
      <c r="S41" s="166">
        <f t="shared" si="10"/>
        <v>1220.1045000000001</v>
      </c>
      <c r="T41" s="166">
        <f t="shared" si="18"/>
        <v>28619</v>
      </c>
      <c r="U41" s="166">
        <f t="shared" si="11"/>
        <v>10002</v>
      </c>
      <c r="V41" s="166">
        <f t="shared" si="12"/>
        <v>40268</v>
      </c>
      <c r="W41" s="278"/>
      <c r="X41" s="163">
        <f t="shared" si="13"/>
        <v>4153.7367999999988</v>
      </c>
    </row>
    <row r="42" spans="1:24" ht="13.5" x14ac:dyDescent="0.25">
      <c r="A42" s="213" t="s">
        <v>37</v>
      </c>
      <c r="B42" s="206" t="s">
        <v>220</v>
      </c>
      <c r="C42" s="209">
        <v>401</v>
      </c>
      <c r="D42" s="214" t="s">
        <v>38</v>
      </c>
      <c r="E42" s="161">
        <v>3165</v>
      </c>
      <c r="F42" s="211">
        <v>2</v>
      </c>
      <c r="G42" s="166">
        <v>36056.970399999998</v>
      </c>
      <c r="H42" s="235">
        <f t="shared" si="6"/>
        <v>25128</v>
      </c>
      <c r="I42" s="235">
        <f t="shared" si="7"/>
        <v>8782</v>
      </c>
      <c r="J42" s="235">
        <f t="shared" si="0"/>
        <v>1583</v>
      </c>
      <c r="K42" s="236">
        <f t="shared" si="8"/>
        <v>35493</v>
      </c>
      <c r="L42" s="166">
        <v>36347</v>
      </c>
      <c r="M42" s="166">
        <f t="shared" si="1"/>
        <v>-854</v>
      </c>
      <c r="N42" s="166"/>
      <c r="O42" s="166">
        <f t="shared" si="9"/>
        <v>756</v>
      </c>
      <c r="P42" s="166">
        <f t="shared" si="15"/>
        <v>1812</v>
      </c>
      <c r="Q42" s="166">
        <f t="shared" si="16"/>
        <v>923</v>
      </c>
      <c r="R42" s="166">
        <f t="shared" si="17"/>
        <v>3491</v>
      </c>
      <c r="S42" s="166">
        <f t="shared" si="10"/>
        <v>1220.1045000000001</v>
      </c>
      <c r="T42" s="166">
        <f t="shared" si="18"/>
        <v>28619</v>
      </c>
      <c r="U42" s="166">
        <f t="shared" si="11"/>
        <v>10002</v>
      </c>
      <c r="V42" s="166">
        <f t="shared" si="12"/>
        <v>40204</v>
      </c>
      <c r="W42" s="278">
        <f>SUM(V42:V57)</f>
        <v>463608</v>
      </c>
      <c r="X42" s="163">
        <f t="shared" si="13"/>
        <v>4147.0296000000017</v>
      </c>
    </row>
    <row r="43" spans="1:24" ht="13.5" x14ac:dyDescent="0.25">
      <c r="A43" s="213" t="s">
        <v>37</v>
      </c>
      <c r="B43" s="206" t="s">
        <v>220</v>
      </c>
      <c r="C43" s="209">
        <v>402</v>
      </c>
      <c r="D43" s="214" t="s">
        <v>39</v>
      </c>
      <c r="E43" s="161">
        <v>1699</v>
      </c>
      <c r="F43" s="193">
        <v>1</v>
      </c>
      <c r="G43" s="166">
        <v>18176</v>
      </c>
      <c r="H43" s="235">
        <f t="shared" si="6"/>
        <v>12564</v>
      </c>
      <c r="I43" s="235">
        <f t="shared" si="7"/>
        <v>4391</v>
      </c>
      <c r="J43" s="235">
        <f t="shared" si="0"/>
        <v>850</v>
      </c>
      <c r="K43" s="236">
        <f t="shared" si="8"/>
        <v>17805</v>
      </c>
      <c r="L43" s="166">
        <f t="shared" si="14"/>
        <v>17713.592049999999</v>
      </c>
      <c r="M43" s="166">
        <f t="shared" si="1"/>
        <v>91.40795000000071</v>
      </c>
      <c r="N43" s="166"/>
      <c r="O43" s="166">
        <f t="shared" si="9"/>
        <v>378</v>
      </c>
      <c r="P43" s="166">
        <f t="shared" si="15"/>
        <v>906</v>
      </c>
      <c r="Q43" s="166">
        <f t="shared" si="16"/>
        <v>462</v>
      </c>
      <c r="R43" s="166">
        <f t="shared" si="17"/>
        <v>1746</v>
      </c>
      <c r="S43" s="166">
        <f t="shared" si="10"/>
        <v>610.22700000000009</v>
      </c>
      <c r="T43" s="166">
        <f t="shared" si="18"/>
        <v>14310</v>
      </c>
      <c r="U43" s="166">
        <f t="shared" si="11"/>
        <v>5001</v>
      </c>
      <c r="V43" s="166">
        <f t="shared" si="12"/>
        <v>20161</v>
      </c>
      <c r="W43" s="278"/>
      <c r="X43" s="163">
        <f t="shared" si="13"/>
        <v>1985</v>
      </c>
    </row>
    <row r="44" spans="1:24" ht="13.5" x14ac:dyDescent="0.25">
      <c r="A44" s="213" t="s">
        <v>37</v>
      </c>
      <c r="B44" s="206" t="s">
        <v>220</v>
      </c>
      <c r="C44" s="209">
        <v>403</v>
      </c>
      <c r="D44" s="214" t="s">
        <v>40</v>
      </c>
      <c r="E44" s="161">
        <v>1266</v>
      </c>
      <c r="F44" s="193">
        <v>1</v>
      </c>
      <c r="G44" s="166">
        <v>17887.096000000001</v>
      </c>
      <c r="H44" s="235">
        <f t="shared" si="6"/>
        <v>12564</v>
      </c>
      <c r="I44" s="235">
        <f t="shared" si="7"/>
        <v>4391</v>
      </c>
      <c r="J44" s="235">
        <f t="shared" si="0"/>
        <v>633</v>
      </c>
      <c r="K44" s="236">
        <f t="shared" si="8"/>
        <v>17588</v>
      </c>
      <c r="L44" s="166">
        <f t="shared" si="14"/>
        <v>17497.718280000001</v>
      </c>
      <c r="M44" s="166">
        <f t="shared" si="1"/>
        <v>90.281719999999041</v>
      </c>
      <c r="N44" s="166"/>
      <c r="O44" s="166">
        <f t="shared" si="9"/>
        <v>378</v>
      </c>
      <c r="P44" s="166">
        <f t="shared" si="15"/>
        <v>906</v>
      </c>
      <c r="Q44" s="166">
        <f t="shared" si="16"/>
        <v>462</v>
      </c>
      <c r="R44" s="166">
        <f t="shared" si="17"/>
        <v>1746</v>
      </c>
      <c r="S44" s="166">
        <f t="shared" si="10"/>
        <v>610.22700000000009</v>
      </c>
      <c r="T44" s="166">
        <f t="shared" si="18"/>
        <v>14310</v>
      </c>
      <c r="U44" s="166">
        <f t="shared" si="11"/>
        <v>5001</v>
      </c>
      <c r="V44" s="166">
        <f t="shared" si="12"/>
        <v>19944</v>
      </c>
      <c r="W44" s="278"/>
      <c r="X44" s="163">
        <f t="shared" si="13"/>
        <v>2056.9039999999986</v>
      </c>
    </row>
    <row r="45" spans="1:24" ht="13.5" x14ac:dyDescent="0.25">
      <c r="A45" s="213" t="s">
        <v>37</v>
      </c>
      <c r="B45" s="206" t="s">
        <v>220</v>
      </c>
      <c r="C45" s="209">
        <v>405</v>
      </c>
      <c r="D45" s="214" t="s">
        <v>41</v>
      </c>
      <c r="E45" s="165">
        <v>2846</v>
      </c>
      <c r="F45" s="193">
        <v>2</v>
      </c>
      <c r="G45" s="166">
        <v>35913.738400000002</v>
      </c>
      <c r="H45" s="235">
        <f t="shared" si="6"/>
        <v>25128</v>
      </c>
      <c r="I45" s="235">
        <f t="shared" si="7"/>
        <v>8782</v>
      </c>
      <c r="J45" s="235">
        <f t="shared" si="0"/>
        <v>1423</v>
      </c>
      <c r="K45" s="236">
        <f t="shared" si="8"/>
        <v>35333</v>
      </c>
      <c r="L45" s="166">
        <f t="shared" si="14"/>
        <v>35150.621729999999</v>
      </c>
      <c r="M45" s="166">
        <f t="shared" si="1"/>
        <v>182.37827000000107</v>
      </c>
      <c r="N45" s="166"/>
      <c r="O45" s="166">
        <f t="shared" si="9"/>
        <v>756</v>
      </c>
      <c r="P45" s="166">
        <f t="shared" si="15"/>
        <v>1812</v>
      </c>
      <c r="Q45" s="166">
        <f t="shared" si="16"/>
        <v>923</v>
      </c>
      <c r="R45" s="166">
        <f t="shared" si="17"/>
        <v>3491</v>
      </c>
      <c r="S45" s="166">
        <f t="shared" si="10"/>
        <v>1220.1045000000001</v>
      </c>
      <c r="T45" s="166">
        <f t="shared" si="18"/>
        <v>28619</v>
      </c>
      <c r="U45" s="166">
        <f t="shared" si="11"/>
        <v>10002</v>
      </c>
      <c r="V45" s="166">
        <f t="shared" si="12"/>
        <v>40044</v>
      </c>
      <c r="W45" s="278"/>
      <c r="X45" s="163">
        <f t="shared" si="13"/>
        <v>4130.261599999998</v>
      </c>
    </row>
    <row r="46" spans="1:24" ht="13.5" x14ac:dyDescent="0.25">
      <c r="A46" s="213" t="s">
        <v>37</v>
      </c>
      <c r="B46" s="206" t="s">
        <v>220</v>
      </c>
      <c r="C46" s="209">
        <v>406</v>
      </c>
      <c r="D46" s="214" t="s">
        <v>42</v>
      </c>
      <c r="E46" s="161">
        <v>2012</v>
      </c>
      <c r="F46" s="193">
        <v>1</v>
      </c>
      <c r="G46" s="166">
        <v>18221.0056</v>
      </c>
      <c r="H46" s="235">
        <f t="shared" si="6"/>
        <v>12564</v>
      </c>
      <c r="I46" s="235">
        <f t="shared" si="7"/>
        <v>4391</v>
      </c>
      <c r="J46" s="235">
        <f t="shared" si="0"/>
        <v>1006</v>
      </c>
      <c r="K46" s="236">
        <f t="shared" si="8"/>
        <v>17961</v>
      </c>
      <c r="L46" s="166">
        <f t="shared" si="14"/>
        <v>17868.78241</v>
      </c>
      <c r="M46" s="166">
        <f t="shared" si="1"/>
        <v>92.2175900000002</v>
      </c>
      <c r="N46" s="166"/>
      <c r="O46" s="166">
        <f t="shared" si="9"/>
        <v>378</v>
      </c>
      <c r="P46" s="166">
        <f t="shared" si="15"/>
        <v>906</v>
      </c>
      <c r="Q46" s="166">
        <f t="shared" si="16"/>
        <v>462</v>
      </c>
      <c r="R46" s="166">
        <f t="shared" si="17"/>
        <v>1746</v>
      </c>
      <c r="S46" s="166">
        <f t="shared" si="10"/>
        <v>610.22700000000009</v>
      </c>
      <c r="T46" s="166">
        <f t="shared" si="18"/>
        <v>14310</v>
      </c>
      <c r="U46" s="166">
        <f t="shared" si="11"/>
        <v>5001</v>
      </c>
      <c r="V46" s="166">
        <f t="shared" si="12"/>
        <v>20317</v>
      </c>
      <c r="W46" s="278"/>
      <c r="X46" s="163">
        <f t="shared" si="13"/>
        <v>2095.9943999999996</v>
      </c>
    </row>
    <row r="47" spans="1:24" ht="13.5" x14ac:dyDescent="0.25">
      <c r="A47" s="213" t="s">
        <v>37</v>
      </c>
      <c r="B47" s="206" t="s">
        <v>220</v>
      </c>
      <c r="C47" s="209">
        <v>407</v>
      </c>
      <c r="D47" s="214" t="s">
        <v>43</v>
      </c>
      <c r="E47" s="161">
        <v>1091</v>
      </c>
      <c r="F47" s="193">
        <v>1</v>
      </c>
      <c r="G47" s="166">
        <v>17809.213599999999</v>
      </c>
      <c r="H47" s="235">
        <f t="shared" si="6"/>
        <v>12564</v>
      </c>
      <c r="I47" s="235">
        <f t="shared" si="7"/>
        <v>4391</v>
      </c>
      <c r="J47" s="235">
        <f t="shared" si="0"/>
        <v>546</v>
      </c>
      <c r="K47" s="236">
        <f t="shared" si="8"/>
        <v>17501</v>
      </c>
      <c r="L47" s="166">
        <f t="shared" si="14"/>
        <v>17411.169809999999</v>
      </c>
      <c r="M47" s="166">
        <f t="shared" si="1"/>
        <v>89.830190000000584</v>
      </c>
      <c r="N47" s="166"/>
      <c r="O47" s="166">
        <f t="shared" si="9"/>
        <v>378</v>
      </c>
      <c r="P47" s="166">
        <f t="shared" si="15"/>
        <v>906</v>
      </c>
      <c r="Q47" s="166">
        <f t="shared" si="16"/>
        <v>462</v>
      </c>
      <c r="R47" s="166">
        <f t="shared" si="17"/>
        <v>1746</v>
      </c>
      <c r="S47" s="166">
        <f t="shared" si="10"/>
        <v>610.22700000000009</v>
      </c>
      <c r="T47" s="166">
        <f t="shared" si="18"/>
        <v>14310</v>
      </c>
      <c r="U47" s="166">
        <f t="shared" si="11"/>
        <v>5001</v>
      </c>
      <c r="V47" s="166">
        <f t="shared" si="12"/>
        <v>19857</v>
      </c>
      <c r="W47" s="278"/>
      <c r="X47" s="163">
        <f t="shared" si="13"/>
        <v>2047.7864000000009</v>
      </c>
    </row>
    <row r="48" spans="1:24" ht="13.5" x14ac:dyDescent="0.25">
      <c r="A48" s="213" t="s">
        <v>37</v>
      </c>
      <c r="B48" s="206" t="s">
        <v>220</v>
      </c>
      <c r="C48" s="209">
        <v>408</v>
      </c>
      <c r="D48" s="214" t="s">
        <v>44</v>
      </c>
      <c r="E48" s="161">
        <v>1901</v>
      </c>
      <c r="F48" s="193">
        <v>1</v>
      </c>
      <c r="G48" s="166">
        <v>18171.7696</v>
      </c>
      <c r="H48" s="235">
        <f t="shared" si="6"/>
        <v>12564</v>
      </c>
      <c r="I48" s="235">
        <f t="shared" si="7"/>
        <v>4391</v>
      </c>
      <c r="J48" s="235">
        <f t="shared" si="0"/>
        <v>951</v>
      </c>
      <c r="K48" s="236">
        <f t="shared" si="8"/>
        <v>17906</v>
      </c>
      <c r="L48" s="166">
        <f t="shared" si="14"/>
        <v>17814.067859999999</v>
      </c>
      <c r="M48" s="166">
        <f t="shared" si="1"/>
        <v>91.9321400000008</v>
      </c>
      <c r="N48" s="166"/>
      <c r="O48" s="166">
        <f t="shared" si="9"/>
        <v>378</v>
      </c>
      <c r="P48" s="166">
        <f t="shared" si="15"/>
        <v>906</v>
      </c>
      <c r="Q48" s="166">
        <f t="shared" si="16"/>
        <v>462</v>
      </c>
      <c r="R48" s="166">
        <f t="shared" si="17"/>
        <v>1746</v>
      </c>
      <c r="S48" s="166">
        <f t="shared" si="10"/>
        <v>610.22700000000009</v>
      </c>
      <c r="T48" s="166">
        <f t="shared" si="18"/>
        <v>14310</v>
      </c>
      <c r="U48" s="166">
        <f t="shared" si="11"/>
        <v>5001</v>
      </c>
      <c r="V48" s="166">
        <f t="shared" si="12"/>
        <v>20262</v>
      </c>
      <c r="W48" s="278"/>
      <c r="X48" s="163">
        <f t="shared" si="13"/>
        <v>2090.2304000000004</v>
      </c>
    </row>
    <row r="49" spans="1:24" ht="13.5" x14ac:dyDescent="0.25">
      <c r="A49" s="213" t="s">
        <v>37</v>
      </c>
      <c r="B49" s="206" t="s">
        <v>220</v>
      </c>
      <c r="C49" s="209">
        <v>409</v>
      </c>
      <c r="D49" s="214" t="s">
        <v>45</v>
      </c>
      <c r="E49" s="161">
        <v>6751</v>
      </c>
      <c r="F49" s="193">
        <v>3</v>
      </c>
      <c r="G49" s="166">
        <v>56981</v>
      </c>
      <c r="H49" s="235">
        <f t="shared" si="6"/>
        <v>37692</v>
      </c>
      <c r="I49" s="235">
        <f t="shared" si="7"/>
        <v>13173</v>
      </c>
      <c r="J49" s="235">
        <f t="shared" si="0"/>
        <v>3376</v>
      </c>
      <c r="K49" s="236">
        <f t="shared" si="8"/>
        <v>54241</v>
      </c>
      <c r="L49" s="166">
        <f t="shared" si="14"/>
        <v>53960.48921</v>
      </c>
      <c r="M49" s="166">
        <f t="shared" si="1"/>
        <v>280.51079000000027</v>
      </c>
      <c r="N49" s="166"/>
      <c r="O49" s="166">
        <f t="shared" si="9"/>
        <v>1134</v>
      </c>
      <c r="P49" s="166">
        <f t="shared" si="15"/>
        <v>2718</v>
      </c>
      <c r="Q49" s="166">
        <f t="shared" si="16"/>
        <v>1385</v>
      </c>
      <c r="R49" s="166">
        <f t="shared" si="17"/>
        <v>5237</v>
      </c>
      <c r="S49" s="166">
        <f t="shared" si="10"/>
        <v>1830.3315000000002</v>
      </c>
      <c r="T49" s="166">
        <f t="shared" si="18"/>
        <v>42929</v>
      </c>
      <c r="U49" s="166">
        <f t="shared" si="11"/>
        <v>15003</v>
      </c>
      <c r="V49" s="166">
        <f t="shared" si="12"/>
        <v>61308</v>
      </c>
      <c r="W49" s="278"/>
      <c r="X49" s="163">
        <f t="shared" si="13"/>
        <v>4327</v>
      </c>
    </row>
    <row r="50" spans="1:24" ht="13.5" x14ac:dyDescent="0.25">
      <c r="A50" s="213" t="s">
        <v>37</v>
      </c>
      <c r="B50" s="206" t="s">
        <v>220</v>
      </c>
      <c r="C50" s="209">
        <v>411</v>
      </c>
      <c r="D50" s="214" t="s">
        <v>46</v>
      </c>
      <c r="E50" s="161">
        <v>1173</v>
      </c>
      <c r="F50" s="193">
        <v>1</v>
      </c>
      <c r="G50" s="166">
        <v>17845.916799999999</v>
      </c>
      <c r="H50" s="235">
        <f t="shared" si="6"/>
        <v>12564</v>
      </c>
      <c r="I50" s="235">
        <f t="shared" si="7"/>
        <v>4391</v>
      </c>
      <c r="J50" s="235">
        <f t="shared" si="0"/>
        <v>587</v>
      </c>
      <c r="K50" s="236">
        <f t="shared" si="8"/>
        <v>17542</v>
      </c>
      <c r="L50" s="166">
        <f t="shared" si="14"/>
        <v>17451.957019999998</v>
      </c>
      <c r="M50" s="166">
        <f t="shared" si="1"/>
        <v>90.04298000000199</v>
      </c>
      <c r="N50" s="166"/>
      <c r="O50" s="166">
        <f t="shared" si="9"/>
        <v>378</v>
      </c>
      <c r="P50" s="166">
        <f t="shared" si="15"/>
        <v>906</v>
      </c>
      <c r="Q50" s="166">
        <f t="shared" si="16"/>
        <v>462</v>
      </c>
      <c r="R50" s="166">
        <f t="shared" si="17"/>
        <v>1746</v>
      </c>
      <c r="S50" s="166">
        <f t="shared" si="10"/>
        <v>610.22700000000009</v>
      </c>
      <c r="T50" s="166">
        <f t="shared" si="18"/>
        <v>14310</v>
      </c>
      <c r="U50" s="166">
        <f t="shared" si="11"/>
        <v>5001</v>
      </c>
      <c r="V50" s="166">
        <f t="shared" si="12"/>
        <v>19898</v>
      </c>
      <c r="W50" s="278"/>
      <c r="X50" s="163">
        <f t="shared" si="13"/>
        <v>2052.0832000000009</v>
      </c>
    </row>
    <row r="51" spans="1:24" ht="13.5" x14ac:dyDescent="0.25">
      <c r="A51" s="213" t="s">
        <v>37</v>
      </c>
      <c r="B51" s="206" t="s">
        <v>220</v>
      </c>
      <c r="C51" s="209">
        <v>412</v>
      </c>
      <c r="D51" s="214" t="s">
        <v>47</v>
      </c>
      <c r="E51" s="161">
        <v>3328</v>
      </c>
      <c r="F51" s="193">
        <v>2</v>
      </c>
      <c r="G51" s="166">
        <v>36129.481599999999</v>
      </c>
      <c r="H51" s="235">
        <f t="shared" si="6"/>
        <v>25128</v>
      </c>
      <c r="I51" s="235">
        <f t="shared" si="7"/>
        <v>8782</v>
      </c>
      <c r="J51" s="235">
        <f t="shared" si="0"/>
        <v>1664</v>
      </c>
      <c r="K51" s="236">
        <f t="shared" si="8"/>
        <v>35574</v>
      </c>
      <c r="L51" s="166">
        <f t="shared" si="14"/>
        <v>35390.370940000001</v>
      </c>
      <c r="M51" s="166">
        <f t="shared" si="1"/>
        <v>183.6290599999993</v>
      </c>
      <c r="N51" s="166"/>
      <c r="O51" s="166">
        <f t="shared" si="9"/>
        <v>756</v>
      </c>
      <c r="P51" s="166">
        <f t="shared" si="15"/>
        <v>1812</v>
      </c>
      <c r="Q51" s="166">
        <f t="shared" si="16"/>
        <v>923</v>
      </c>
      <c r="R51" s="166">
        <f t="shared" si="17"/>
        <v>3491</v>
      </c>
      <c r="S51" s="166">
        <f t="shared" si="10"/>
        <v>1220.1045000000001</v>
      </c>
      <c r="T51" s="166">
        <f t="shared" si="18"/>
        <v>28619</v>
      </c>
      <c r="U51" s="166">
        <f t="shared" si="11"/>
        <v>10002</v>
      </c>
      <c r="V51" s="166">
        <f t="shared" si="12"/>
        <v>40285</v>
      </c>
      <c r="W51" s="278"/>
      <c r="X51" s="163">
        <f t="shared" si="13"/>
        <v>4155.5184000000008</v>
      </c>
    </row>
    <row r="52" spans="1:24" ht="13.5" x14ac:dyDescent="0.25">
      <c r="A52" s="213" t="s">
        <v>37</v>
      </c>
      <c r="B52" s="206" t="s">
        <v>220</v>
      </c>
      <c r="C52" s="209">
        <v>413</v>
      </c>
      <c r="D52" s="214" t="s">
        <v>48</v>
      </c>
      <c r="E52" s="161">
        <v>2491</v>
      </c>
      <c r="F52" s="193">
        <v>2</v>
      </c>
      <c r="G52" s="166">
        <v>35755.288</v>
      </c>
      <c r="H52" s="235">
        <f t="shared" si="6"/>
        <v>25128</v>
      </c>
      <c r="I52" s="235">
        <f t="shared" si="7"/>
        <v>8782</v>
      </c>
      <c r="J52" s="235">
        <f t="shared" si="0"/>
        <v>1246</v>
      </c>
      <c r="K52" s="236">
        <f t="shared" si="8"/>
        <v>35156</v>
      </c>
      <c r="L52" s="166">
        <f t="shared" si="14"/>
        <v>34974.540359999999</v>
      </c>
      <c r="M52" s="166">
        <f t="shared" si="1"/>
        <v>181.45964000000095</v>
      </c>
      <c r="N52" s="166"/>
      <c r="O52" s="166">
        <f t="shared" si="9"/>
        <v>756</v>
      </c>
      <c r="P52" s="166">
        <f t="shared" si="15"/>
        <v>1812</v>
      </c>
      <c r="Q52" s="166">
        <f t="shared" si="16"/>
        <v>923</v>
      </c>
      <c r="R52" s="166">
        <f t="shared" si="17"/>
        <v>3491</v>
      </c>
      <c r="S52" s="166">
        <f t="shared" si="10"/>
        <v>1220.1045000000001</v>
      </c>
      <c r="T52" s="166">
        <f t="shared" si="18"/>
        <v>28619</v>
      </c>
      <c r="U52" s="166">
        <f t="shared" si="11"/>
        <v>10002</v>
      </c>
      <c r="V52" s="166">
        <f t="shared" si="12"/>
        <v>39867</v>
      </c>
      <c r="W52" s="278"/>
      <c r="X52" s="163">
        <f t="shared" si="13"/>
        <v>4111.7119999999995</v>
      </c>
    </row>
    <row r="53" spans="1:24" ht="13.5" x14ac:dyDescent="0.25">
      <c r="A53" s="213" t="s">
        <v>37</v>
      </c>
      <c r="B53" s="206" t="s">
        <v>220</v>
      </c>
      <c r="C53" s="209">
        <v>414</v>
      </c>
      <c r="D53" s="214" t="s">
        <v>49</v>
      </c>
      <c r="E53" s="161">
        <v>2065</v>
      </c>
      <c r="F53" s="193">
        <v>1</v>
      </c>
      <c r="G53" s="166">
        <v>18245.175999999999</v>
      </c>
      <c r="H53" s="235">
        <f t="shared" si="6"/>
        <v>12564</v>
      </c>
      <c r="I53" s="235">
        <f t="shared" si="7"/>
        <v>4391</v>
      </c>
      <c r="J53" s="235">
        <f t="shared" si="0"/>
        <v>1033</v>
      </c>
      <c r="K53" s="236">
        <f t="shared" si="8"/>
        <v>17988</v>
      </c>
      <c r="L53" s="166">
        <v>17934</v>
      </c>
      <c r="M53" s="166">
        <f t="shared" si="1"/>
        <v>54</v>
      </c>
      <c r="N53" s="166"/>
      <c r="O53" s="166">
        <f t="shared" si="9"/>
        <v>378</v>
      </c>
      <c r="P53" s="166">
        <f t="shared" si="15"/>
        <v>906</v>
      </c>
      <c r="Q53" s="166">
        <f t="shared" si="16"/>
        <v>462</v>
      </c>
      <c r="R53" s="166">
        <f t="shared" si="17"/>
        <v>1746</v>
      </c>
      <c r="S53" s="166">
        <f t="shared" si="10"/>
        <v>610.22700000000009</v>
      </c>
      <c r="T53" s="166">
        <f t="shared" si="18"/>
        <v>14310</v>
      </c>
      <c r="U53" s="166">
        <f t="shared" si="11"/>
        <v>5001</v>
      </c>
      <c r="V53" s="166">
        <f t="shared" si="12"/>
        <v>20344</v>
      </c>
      <c r="W53" s="278"/>
      <c r="X53" s="163">
        <f t="shared" si="13"/>
        <v>2098.8240000000005</v>
      </c>
    </row>
    <row r="54" spans="1:24" ht="13.5" x14ac:dyDescent="0.25">
      <c r="A54" s="213" t="s">
        <v>37</v>
      </c>
      <c r="B54" s="206" t="s">
        <v>220</v>
      </c>
      <c r="C54" s="209">
        <v>415</v>
      </c>
      <c r="D54" s="214" t="s">
        <v>50</v>
      </c>
      <c r="E54" s="161">
        <v>1296</v>
      </c>
      <c r="F54" s="193">
        <v>1</v>
      </c>
      <c r="G54" s="166">
        <v>17900.524000000001</v>
      </c>
      <c r="H54" s="235">
        <f t="shared" si="6"/>
        <v>12564</v>
      </c>
      <c r="I54" s="235">
        <f t="shared" si="7"/>
        <v>4391</v>
      </c>
      <c r="J54" s="235">
        <f t="shared" si="0"/>
        <v>648</v>
      </c>
      <c r="K54" s="236">
        <f t="shared" si="8"/>
        <v>17603</v>
      </c>
      <c r="L54" s="166">
        <f t="shared" si="14"/>
        <v>17512.640429999999</v>
      </c>
      <c r="M54" s="166">
        <f t="shared" si="1"/>
        <v>90.359570000000531</v>
      </c>
      <c r="N54" s="166">
        <f>SUM(L42:L57)</f>
        <v>409492.19275000005</v>
      </c>
      <c r="O54" s="166">
        <f t="shared" si="9"/>
        <v>378</v>
      </c>
      <c r="P54" s="166">
        <f t="shared" si="15"/>
        <v>906</v>
      </c>
      <c r="Q54" s="166">
        <f t="shared" si="16"/>
        <v>462</v>
      </c>
      <c r="R54" s="166">
        <f t="shared" si="17"/>
        <v>1746</v>
      </c>
      <c r="S54" s="166">
        <f t="shared" si="10"/>
        <v>610.22700000000009</v>
      </c>
      <c r="T54" s="166">
        <f t="shared" si="18"/>
        <v>14310</v>
      </c>
      <c r="U54" s="166">
        <f t="shared" si="11"/>
        <v>5001</v>
      </c>
      <c r="V54" s="166">
        <f t="shared" si="12"/>
        <v>19959</v>
      </c>
      <c r="W54" s="278"/>
      <c r="X54" s="163">
        <f t="shared" si="13"/>
        <v>2058.4759999999987</v>
      </c>
    </row>
    <row r="55" spans="1:24" ht="13.5" x14ac:dyDescent="0.25">
      <c r="A55" s="213" t="s">
        <v>37</v>
      </c>
      <c r="B55" s="206" t="s">
        <v>220</v>
      </c>
      <c r="C55" s="209">
        <v>416</v>
      </c>
      <c r="D55" s="214" t="s">
        <v>51</v>
      </c>
      <c r="E55" s="161">
        <v>4226</v>
      </c>
      <c r="F55" s="193">
        <v>2</v>
      </c>
      <c r="G55" s="166">
        <v>38331</v>
      </c>
      <c r="H55" s="235">
        <f t="shared" si="6"/>
        <v>25128</v>
      </c>
      <c r="I55" s="235">
        <f t="shared" si="7"/>
        <v>8782</v>
      </c>
      <c r="J55" s="235">
        <f t="shared" si="0"/>
        <v>2113</v>
      </c>
      <c r="K55" s="236">
        <f t="shared" si="8"/>
        <v>36023</v>
      </c>
      <c r="L55" s="166">
        <v>36915</v>
      </c>
      <c r="M55" s="166">
        <f t="shared" si="1"/>
        <v>-892</v>
      </c>
      <c r="N55" s="166"/>
      <c r="O55" s="166">
        <f t="shared" si="9"/>
        <v>756</v>
      </c>
      <c r="P55" s="166">
        <f t="shared" si="15"/>
        <v>1812</v>
      </c>
      <c r="Q55" s="166">
        <f t="shared" si="16"/>
        <v>923</v>
      </c>
      <c r="R55" s="166">
        <f t="shared" si="17"/>
        <v>3491</v>
      </c>
      <c r="S55" s="166">
        <f t="shared" si="10"/>
        <v>1220.1045000000001</v>
      </c>
      <c r="T55" s="166">
        <f t="shared" si="18"/>
        <v>28619</v>
      </c>
      <c r="U55" s="166">
        <f t="shared" si="11"/>
        <v>10002</v>
      </c>
      <c r="V55" s="166">
        <f t="shared" si="12"/>
        <v>40734</v>
      </c>
      <c r="W55" s="278"/>
      <c r="X55" s="163">
        <f t="shared" si="13"/>
        <v>2403</v>
      </c>
    </row>
    <row r="56" spans="1:24" ht="13.5" x14ac:dyDescent="0.25">
      <c r="A56" s="213" t="s">
        <v>37</v>
      </c>
      <c r="B56" s="206" t="s">
        <v>220</v>
      </c>
      <c r="C56" s="209">
        <v>417</v>
      </c>
      <c r="D56" s="214" t="s">
        <v>52</v>
      </c>
      <c r="E56" s="161">
        <v>2219</v>
      </c>
      <c r="F56" s="193">
        <v>1</v>
      </c>
      <c r="G56" s="166">
        <v>18314.106400000001</v>
      </c>
      <c r="H56" s="235">
        <f t="shared" si="6"/>
        <v>12564</v>
      </c>
      <c r="I56" s="235">
        <f t="shared" si="7"/>
        <v>4391</v>
      </c>
      <c r="J56" s="235">
        <f t="shared" si="0"/>
        <v>1110</v>
      </c>
      <c r="K56" s="236">
        <f t="shared" si="8"/>
        <v>18065</v>
      </c>
      <c r="L56" s="166">
        <f t="shared" si="14"/>
        <v>17972.24265</v>
      </c>
      <c r="M56" s="166">
        <f t="shared" si="1"/>
        <v>92.75734999999986</v>
      </c>
      <c r="N56" s="166"/>
      <c r="O56" s="166">
        <f t="shared" si="9"/>
        <v>378</v>
      </c>
      <c r="P56" s="166">
        <f t="shared" si="15"/>
        <v>906</v>
      </c>
      <c r="Q56" s="166">
        <f t="shared" si="16"/>
        <v>462</v>
      </c>
      <c r="R56" s="166">
        <f t="shared" si="17"/>
        <v>1746</v>
      </c>
      <c r="S56" s="166">
        <f t="shared" si="10"/>
        <v>610.22700000000009</v>
      </c>
      <c r="T56" s="166">
        <f t="shared" si="18"/>
        <v>14310</v>
      </c>
      <c r="U56" s="166">
        <f t="shared" si="11"/>
        <v>5001</v>
      </c>
      <c r="V56" s="166">
        <f t="shared" si="12"/>
        <v>20421</v>
      </c>
      <c r="W56" s="278"/>
      <c r="X56" s="163">
        <f t="shared" si="13"/>
        <v>2106.8935999999994</v>
      </c>
    </row>
    <row r="57" spans="1:24" ht="13.5" x14ac:dyDescent="0.25">
      <c r="A57" s="213" t="s">
        <v>37</v>
      </c>
      <c r="B57" s="206" t="s">
        <v>220</v>
      </c>
      <c r="C57" s="209">
        <v>418</v>
      </c>
      <c r="D57" s="214" t="s">
        <v>53</v>
      </c>
      <c r="E57" s="161">
        <v>1384</v>
      </c>
      <c r="F57" s="193">
        <v>1</v>
      </c>
      <c r="G57" s="166">
        <v>17939.912799999998</v>
      </c>
      <c r="H57" s="235">
        <f t="shared" si="6"/>
        <v>12564</v>
      </c>
      <c r="I57" s="235">
        <f t="shared" si="7"/>
        <v>4391</v>
      </c>
      <c r="J57" s="235">
        <f t="shared" si="0"/>
        <v>692</v>
      </c>
      <c r="K57" s="236">
        <f t="shared" si="8"/>
        <v>17647</v>
      </c>
      <c r="L57" s="166">
        <v>17578</v>
      </c>
      <c r="M57" s="166">
        <f t="shared" si="1"/>
        <v>69</v>
      </c>
      <c r="N57" s="166">
        <f>SUM(K42:K57)</f>
        <v>409426</v>
      </c>
      <c r="O57" s="166">
        <f t="shared" si="9"/>
        <v>378</v>
      </c>
      <c r="P57" s="166">
        <f t="shared" si="15"/>
        <v>906</v>
      </c>
      <c r="Q57" s="166">
        <f t="shared" si="16"/>
        <v>462</v>
      </c>
      <c r="R57" s="166">
        <f t="shared" si="17"/>
        <v>1746</v>
      </c>
      <c r="S57" s="166">
        <f t="shared" si="10"/>
        <v>610.22700000000009</v>
      </c>
      <c r="T57" s="166">
        <f t="shared" si="18"/>
        <v>14310</v>
      </c>
      <c r="U57" s="166">
        <f t="shared" si="11"/>
        <v>5001</v>
      </c>
      <c r="V57" s="166">
        <f t="shared" si="12"/>
        <v>20003</v>
      </c>
      <c r="W57" s="278"/>
      <c r="X57" s="163">
        <f t="shared" si="13"/>
        <v>2063.0872000000018</v>
      </c>
    </row>
    <row r="58" spans="1:24" ht="13.5" x14ac:dyDescent="0.25">
      <c r="A58" s="213" t="s">
        <v>54</v>
      </c>
      <c r="B58" s="206" t="s">
        <v>220</v>
      </c>
      <c r="C58" s="209">
        <v>501</v>
      </c>
      <c r="D58" s="214" t="s">
        <v>55</v>
      </c>
      <c r="E58" s="161">
        <v>6477</v>
      </c>
      <c r="F58" s="211">
        <v>3</v>
      </c>
      <c r="G58" s="166">
        <v>50259</v>
      </c>
      <c r="H58" s="235">
        <f t="shared" si="6"/>
        <v>37692</v>
      </c>
      <c r="I58" s="235">
        <f t="shared" si="7"/>
        <v>13173</v>
      </c>
      <c r="J58" s="235">
        <f t="shared" si="0"/>
        <v>3239</v>
      </c>
      <c r="K58" s="236">
        <f t="shared" si="8"/>
        <v>54104</v>
      </c>
      <c r="L58" s="166">
        <f t="shared" si="14"/>
        <v>53824.200239999998</v>
      </c>
      <c r="M58" s="166">
        <f t="shared" si="1"/>
        <v>279.7997600000017</v>
      </c>
      <c r="N58" s="166"/>
      <c r="O58" s="166">
        <f t="shared" si="9"/>
        <v>1134</v>
      </c>
      <c r="P58" s="166">
        <f t="shared" si="15"/>
        <v>2718</v>
      </c>
      <c r="Q58" s="166">
        <f t="shared" si="16"/>
        <v>1385</v>
      </c>
      <c r="R58" s="166">
        <f t="shared" si="17"/>
        <v>5237</v>
      </c>
      <c r="S58" s="166">
        <f t="shared" si="10"/>
        <v>1830.3315000000002</v>
      </c>
      <c r="T58" s="166">
        <f t="shared" si="18"/>
        <v>42929</v>
      </c>
      <c r="U58" s="166">
        <f t="shared" si="11"/>
        <v>15003</v>
      </c>
      <c r="V58" s="166">
        <f t="shared" si="12"/>
        <v>61171</v>
      </c>
      <c r="W58" s="278">
        <f>SUM(V58:V81)</f>
        <v>643409</v>
      </c>
      <c r="X58" s="163">
        <f t="shared" si="13"/>
        <v>10912</v>
      </c>
    </row>
    <row r="59" spans="1:24" ht="13.5" x14ac:dyDescent="0.25">
      <c r="A59" s="213" t="s">
        <v>54</v>
      </c>
      <c r="B59" s="206" t="s">
        <v>220</v>
      </c>
      <c r="C59" s="209">
        <v>502</v>
      </c>
      <c r="D59" s="214" t="s">
        <v>56</v>
      </c>
      <c r="E59" s="161">
        <v>1858</v>
      </c>
      <c r="F59" s="193">
        <v>1</v>
      </c>
      <c r="G59" s="166">
        <v>18152.075199999999</v>
      </c>
      <c r="H59" s="235">
        <f t="shared" si="6"/>
        <v>12564</v>
      </c>
      <c r="I59" s="235">
        <f t="shared" si="7"/>
        <v>4391</v>
      </c>
      <c r="J59" s="235">
        <f t="shared" si="0"/>
        <v>929</v>
      </c>
      <c r="K59" s="236">
        <f t="shared" si="8"/>
        <v>17884</v>
      </c>
      <c r="L59" s="166">
        <f t="shared" si="14"/>
        <v>17792.18204</v>
      </c>
      <c r="M59" s="166">
        <f t="shared" si="1"/>
        <v>91.817960000000312</v>
      </c>
      <c r="N59" s="166"/>
      <c r="O59" s="166">
        <f t="shared" si="9"/>
        <v>378</v>
      </c>
      <c r="P59" s="166">
        <f t="shared" si="15"/>
        <v>906</v>
      </c>
      <c r="Q59" s="166">
        <f t="shared" si="16"/>
        <v>462</v>
      </c>
      <c r="R59" s="166">
        <f t="shared" si="17"/>
        <v>1746</v>
      </c>
      <c r="S59" s="166">
        <f t="shared" si="10"/>
        <v>610.22700000000009</v>
      </c>
      <c r="T59" s="166">
        <f t="shared" si="18"/>
        <v>14310</v>
      </c>
      <c r="U59" s="166">
        <f t="shared" si="11"/>
        <v>5001</v>
      </c>
      <c r="V59" s="166">
        <f t="shared" si="12"/>
        <v>20240</v>
      </c>
      <c r="W59" s="278"/>
      <c r="X59" s="163">
        <f t="shared" si="13"/>
        <v>2087.9248000000007</v>
      </c>
    </row>
    <row r="60" spans="1:24" ht="13.5" x14ac:dyDescent="0.25">
      <c r="A60" s="213" t="s">
        <v>54</v>
      </c>
      <c r="B60" s="206" t="s">
        <v>220</v>
      </c>
      <c r="C60" s="209">
        <v>503</v>
      </c>
      <c r="D60" s="214" t="s">
        <v>57</v>
      </c>
      <c r="E60" s="164">
        <v>2406</v>
      </c>
      <c r="F60" s="216">
        <v>2</v>
      </c>
      <c r="G60" s="166">
        <v>35716.794399999999</v>
      </c>
      <c r="H60" s="235">
        <f t="shared" si="6"/>
        <v>25128</v>
      </c>
      <c r="I60" s="235">
        <f t="shared" si="7"/>
        <v>8782</v>
      </c>
      <c r="J60" s="235">
        <f t="shared" si="0"/>
        <v>1203</v>
      </c>
      <c r="K60" s="236">
        <f t="shared" si="8"/>
        <v>35113</v>
      </c>
      <c r="L60" s="166">
        <f t="shared" si="14"/>
        <v>34931.763529999997</v>
      </c>
      <c r="M60" s="166">
        <f t="shared" si="1"/>
        <v>181.23647000000346</v>
      </c>
      <c r="N60" s="166"/>
      <c r="O60" s="166">
        <f t="shared" si="9"/>
        <v>756</v>
      </c>
      <c r="P60" s="166">
        <f t="shared" si="15"/>
        <v>1812</v>
      </c>
      <c r="Q60" s="166">
        <f t="shared" si="16"/>
        <v>923</v>
      </c>
      <c r="R60" s="166">
        <f t="shared" si="17"/>
        <v>3491</v>
      </c>
      <c r="S60" s="166">
        <f t="shared" si="10"/>
        <v>1220.1045000000001</v>
      </c>
      <c r="T60" s="166">
        <f t="shared" si="18"/>
        <v>28619</v>
      </c>
      <c r="U60" s="166">
        <f t="shared" si="11"/>
        <v>10002</v>
      </c>
      <c r="V60" s="166">
        <f t="shared" si="12"/>
        <v>39824</v>
      </c>
      <c r="W60" s="278"/>
      <c r="X60" s="163">
        <f t="shared" si="13"/>
        <v>4107.2056000000011</v>
      </c>
    </row>
    <row r="61" spans="1:24" ht="13.5" x14ac:dyDescent="0.25">
      <c r="A61" s="213" t="s">
        <v>54</v>
      </c>
      <c r="B61" s="206" t="s">
        <v>220</v>
      </c>
      <c r="C61" s="209">
        <v>504</v>
      </c>
      <c r="D61" s="214" t="s">
        <v>58</v>
      </c>
      <c r="E61" s="165">
        <v>1236</v>
      </c>
      <c r="F61" s="215">
        <v>1</v>
      </c>
      <c r="G61" s="166">
        <v>17873.668000000001</v>
      </c>
      <c r="H61" s="235">
        <f t="shared" si="6"/>
        <v>12564</v>
      </c>
      <c r="I61" s="235">
        <f t="shared" si="7"/>
        <v>4391</v>
      </c>
      <c r="J61" s="235">
        <f t="shared" si="0"/>
        <v>618</v>
      </c>
      <c r="K61" s="236">
        <f t="shared" si="8"/>
        <v>17573</v>
      </c>
      <c r="L61" s="166">
        <f t="shared" si="14"/>
        <v>17482.796129999999</v>
      </c>
      <c r="M61" s="166">
        <f t="shared" si="1"/>
        <v>90.203870000001189</v>
      </c>
      <c r="N61" s="166"/>
      <c r="O61" s="166">
        <f t="shared" si="9"/>
        <v>378</v>
      </c>
      <c r="P61" s="166">
        <f t="shared" si="15"/>
        <v>906</v>
      </c>
      <c r="Q61" s="166">
        <f t="shared" si="16"/>
        <v>462</v>
      </c>
      <c r="R61" s="166">
        <f t="shared" si="17"/>
        <v>1746</v>
      </c>
      <c r="S61" s="166">
        <f t="shared" si="10"/>
        <v>610.22700000000009</v>
      </c>
      <c r="T61" s="166">
        <f t="shared" si="18"/>
        <v>14310</v>
      </c>
      <c r="U61" s="166">
        <f t="shared" si="11"/>
        <v>5001</v>
      </c>
      <c r="V61" s="166">
        <f t="shared" si="12"/>
        <v>19929</v>
      </c>
      <c r="W61" s="278"/>
      <c r="X61" s="163">
        <f t="shared" si="13"/>
        <v>2055.3319999999985</v>
      </c>
    </row>
    <row r="62" spans="1:24" ht="13.5" x14ac:dyDescent="0.25">
      <c r="A62" s="213" t="s">
        <v>54</v>
      </c>
      <c r="B62" s="206" t="s">
        <v>220</v>
      </c>
      <c r="C62" s="209">
        <v>506</v>
      </c>
      <c r="D62" s="214" t="s">
        <v>59</v>
      </c>
      <c r="E62" s="165">
        <v>1879</v>
      </c>
      <c r="F62" s="215">
        <v>1</v>
      </c>
      <c r="G62" s="166">
        <v>18161.922399999999</v>
      </c>
      <c r="H62" s="235">
        <f t="shared" si="6"/>
        <v>12564</v>
      </c>
      <c r="I62" s="235">
        <f t="shared" si="7"/>
        <v>4391</v>
      </c>
      <c r="J62" s="235">
        <f t="shared" si="0"/>
        <v>940</v>
      </c>
      <c r="K62" s="236">
        <f t="shared" si="8"/>
        <v>17895</v>
      </c>
      <c r="L62" s="166">
        <f t="shared" si="14"/>
        <v>17803.124950000001</v>
      </c>
      <c r="M62" s="166">
        <f t="shared" si="1"/>
        <v>91.875049999998737</v>
      </c>
      <c r="N62" s="166"/>
      <c r="O62" s="166">
        <f t="shared" si="9"/>
        <v>378</v>
      </c>
      <c r="P62" s="166">
        <f t="shared" si="15"/>
        <v>906</v>
      </c>
      <c r="Q62" s="166">
        <f t="shared" si="16"/>
        <v>462</v>
      </c>
      <c r="R62" s="166">
        <f t="shared" si="17"/>
        <v>1746</v>
      </c>
      <c r="S62" s="166">
        <f t="shared" si="10"/>
        <v>610.22700000000009</v>
      </c>
      <c r="T62" s="166">
        <f t="shared" si="18"/>
        <v>14310</v>
      </c>
      <c r="U62" s="166">
        <f t="shared" si="11"/>
        <v>5001</v>
      </c>
      <c r="V62" s="166">
        <f t="shared" si="12"/>
        <v>20251</v>
      </c>
      <c r="W62" s="278"/>
      <c r="X62" s="163">
        <f t="shared" si="13"/>
        <v>2089.0776000000005</v>
      </c>
    </row>
    <row r="63" spans="1:24" ht="14.25" customHeight="1" x14ac:dyDescent="0.25">
      <c r="A63" s="213" t="s">
        <v>54</v>
      </c>
      <c r="B63" s="206" t="s">
        <v>220</v>
      </c>
      <c r="C63" s="209">
        <v>507</v>
      </c>
      <c r="D63" s="214" t="s">
        <v>60</v>
      </c>
      <c r="E63" s="161">
        <v>2899</v>
      </c>
      <c r="F63" s="215">
        <v>2</v>
      </c>
      <c r="G63" s="166">
        <v>31938</v>
      </c>
      <c r="H63" s="235">
        <f t="shared" si="6"/>
        <v>25128</v>
      </c>
      <c r="I63" s="235">
        <f t="shared" si="7"/>
        <v>8782</v>
      </c>
      <c r="J63" s="235">
        <f t="shared" si="0"/>
        <v>1450</v>
      </c>
      <c r="K63" s="236">
        <f t="shared" si="8"/>
        <v>35360</v>
      </c>
      <c r="L63" s="166">
        <f t="shared" si="14"/>
        <v>35177.481599999999</v>
      </c>
      <c r="M63" s="166">
        <f t="shared" si="1"/>
        <v>182.51840000000084</v>
      </c>
      <c r="N63" s="166"/>
      <c r="O63" s="166">
        <f t="shared" si="9"/>
        <v>756</v>
      </c>
      <c r="P63" s="166">
        <f t="shared" si="15"/>
        <v>1812</v>
      </c>
      <c r="Q63" s="166">
        <f t="shared" si="16"/>
        <v>923</v>
      </c>
      <c r="R63" s="166">
        <f t="shared" si="17"/>
        <v>3491</v>
      </c>
      <c r="S63" s="166">
        <f t="shared" si="10"/>
        <v>1220.1045000000001</v>
      </c>
      <c r="T63" s="166">
        <f t="shared" si="18"/>
        <v>28619</v>
      </c>
      <c r="U63" s="166">
        <f t="shared" si="11"/>
        <v>10002</v>
      </c>
      <c r="V63" s="166">
        <f t="shared" si="12"/>
        <v>40071</v>
      </c>
      <c r="W63" s="278"/>
      <c r="X63" s="163">
        <f t="shared" si="13"/>
        <v>8133</v>
      </c>
    </row>
    <row r="64" spans="1:24" ht="13.5" x14ac:dyDescent="0.25">
      <c r="A64" s="213" t="s">
        <v>54</v>
      </c>
      <c r="B64" s="206" t="s">
        <v>220</v>
      </c>
      <c r="C64" s="209">
        <v>508</v>
      </c>
      <c r="D64" s="214" t="s">
        <v>61</v>
      </c>
      <c r="E64" s="161">
        <v>1097</v>
      </c>
      <c r="F64" s="215">
        <v>1</v>
      </c>
      <c r="G64" s="166">
        <v>17811.8992</v>
      </c>
      <c r="H64" s="235">
        <f t="shared" si="6"/>
        <v>12564</v>
      </c>
      <c r="I64" s="235">
        <f t="shared" si="7"/>
        <v>4391</v>
      </c>
      <c r="J64" s="235">
        <f t="shared" si="0"/>
        <v>549</v>
      </c>
      <c r="K64" s="236">
        <f t="shared" si="8"/>
        <v>17504</v>
      </c>
      <c r="L64" s="166">
        <f t="shared" si="14"/>
        <v>17414.15424</v>
      </c>
      <c r="M64" s="166">
        <f t="shared" si="1"/>
        <v>89.845760000000155</v>
      </c>
      <c r="N64" s="166"/>
      <c r="O64" s="166">
        <f t="shared" si="9"/>
        <v>378</v>
      </c>
      <c r="P64" s="166">
        <f t="shared" si="15"/>
        <v>906</v>
      </c>
      <c r="Q64" s="166">
        <f t="shared" si="16"/>
        <v>462</v>
      </c>
      <c r="R64" s="166">
        <f t="shared" si="17"/>
        <v>1746</v>
      </c>
      <c r="S64" s="166">
        <f t="shared" si="10"/>
        <v>610.22700000000009</v>
      </c>
      <c r="T64" s="166">
        <f t="shared" si="18"/>
        <v>14310</v>
      </c>
      <c r="U64" s="166">
        <f t="shared" si="11"/>
        <v>5001</v>
      </c>
      <c r="V64" s="166">
        <f t="shared" si="12"/>
        <v>19860</v>
      </c>
      <c r="W64" s="278"/>
      <c r="X64" s="163">
        <f t="shared" si="13"/>
        <v>2048.1008000000002</v>
      </c>
    </row>
    <row r="65" spans="1:24" ht="13.5" x14ac:dyDescent="0.25">
      <c r="A65" s="213" t="s">
        <v>54</v>
      </c>
      <c r="B65" s="206" t="s">
        <v>220</v>
      </c>
      <c r="C65" s="209">
        <v>509</v>
      </c>
      <c r="D65" s="214" t="s">
        <v>62</v>
      </c>
      <c r="E65" s="161">
        <v>2341</v>
      </c>
      <c r="F65" s="193">
        <v>1</v>
      </c>
      <c r="G65" s="166">
        <v>18368.713599999999</v>
      </c>
      <c r="H65" s="235">
        <f t="shared" si="6"/>
        <v>12564</v>
      </c>
      <c r="I65" s="235">
        <f t="shared" si="7"/>
        <v>4391</v>
      </c>
      <c r="J65" s="235">
        <f t="shared" si="0"/>
        <v>1171</v>
      </c>
      <c r="K65" s="236">
        <f t="shared" si="8"/>
        <v>18126</v>
      </c>
      <c r="L65" s="166">
        <f t="shared" si="14"/>
        <v>18032.926059999998</v>
      </c>
      <c r="M65" s="166">
        <f t="shared" si="1"/>
        <v>93.07394000000204</v>
      </c>
      <c r="N65" s="166"/>
      <c r="O65" s="166">
        <f t="shared" si="9"/>
        <v>378</v>
      </c>
      <c r="P65" s="166">
        <f t="shared" si="15"/>
        <v>906</v>
      </c>
      <c r="Q65" s="166">
        <f t="shared" si="16"/>
        <v>462</v>
      </c>
      <c r="R65" s="166">
        <f t="shared" si="17"/>
        <v>1746</v>
      </c>
      <c r="S65" s="166">
        <f t="shared" si="10"/>
        <v>610.22700000000009</v>
      </c>
      <c r="T65" s="166">
        <f t="shared" si="18"/>
        <v>14310</v>
      </c>
      <c r="U65" s="166">
        <f t="shared" si="11"/>
        <v>5001</v>
      </c>
      <c r="V65" s="166">
        <f t="shared" si="12"/>
        <v>20482</v>
      </c>
      <c r="W65" s="278"/>
      <c r="X65" s="163">
        <f t="shared" si="13"/>
        <v>2113.2864000000009</v>
      </c>
    </row>
    <row r="66" spans="1:24" ht="13.5" x14ac:dyDescent="0.25">
      <c r="A66" s="213" t="s">
        <v>54</v>
      </c>
      <c r="B66" s="206" t="s">
        <v>220</v>
      </c>
      <c r="C66" s="209">
        <v>510</v>
      </c>
      <c r="D66" s="214" t="s">
        <v>63</v>
      </c>
      <c r="E66" s="161">
        <v>1148</v>
      </c>
      <c r="F66" s="193">
        <v>1</v>
      </c>
      <c r="G66" s="166">
        <v>17834.279200000001</v>
      </c>
      <c r="H66" s="235">
        <f t="shared" si="6"/>
        <v>12564</v>
      </c>
      <c r="I66" s="235">
        <f t="shared" si="7"/>
        <v>4391</v>
      </c>
      <c r="J66" s="235">
        <f t="shared" si="0"/>
        <v>574</v>
      </c>
      <c r="K66" s="236">
        <f t="shared" si="8"/>
        <v>17529</v>
      </c>
      <c r="L66" s="166">
        <f t="shared" si="14"/>
        <v>17439.02449</v>
      </c>
      <c r="M66" s="166">
        <f t="shared" si="1"/>
        <v>89.975510000000213</v>
      </c>
      <c r="N66" s="166"/>
      <c r="O66" s="166">
        <f t="shared" si="9"/>
        <v>378</v>
      </c>
      <c r="P66" s="166">
        <f t="shared" si="15"/>
        <v>906</v>
      </c>
      <c r="Q66" s="166">
        <f t="shared" si="16"/>
        <v>462</v>
      </c>
      <c r="R66" s="166">
        <f t="shared" si="17"/>
        <v>1746</v>
      </c>
      <c r="S66" s="166">
        <f t="shared" si="10"/>
        <v>610.22700000000009</v>
      </c>
      <c r="T66" s="166">
        <f t="shared" si="18"/>
        <v>14310</v>
      </c>
      <c r="U66" s="166">
        <f t="shared" si="11"/>
        <v>5001</v>
      </c>
      <c r="V66" s="166">
        <f t="shared" si="12"/>
        <v>19885</v>
      </c>
      <c r="W66" s="278"/>
      <c r="X66" s="163">
        <f t="shared" si="13"/>
        <v>2050.7207999999991</v>
      </c>
    </row>
    <row r="67" spans="1:24" ht="13.5" x14ac:dyDescent="0.25">
      <c r="A67" s="213" t="s">
        <v>54</v>
      </c>
      <c r="B67" s="206" t="s">
        <v>220</v>
      </c>
      <c r="C67" s="209">
        <v>511</v>
      </c>
      <c r="D67" s="214" t="s">
        <v>64</v>
      </c>
      <c r="E67" s="161">
        <v>1980</v>
      </c>
      <c r="F67" s="193">
        <v>1</v>
      </c>
      <c r="G67" s="166">
        <v>18206.682400000002</v>
      </c>
      <c r="H67" s="235">
        <f t="shared" si="6"/>
        <v>12564</v>
      </c>
      <c r="I67" s="235">
        <f t="shared" si="7"/>
        <v>4391</v>
      </c>
      <c r="J67" s="235">
        <f t="shared" si="0"/>
        <v>990</v>
      </c>
      <c r="K67" s="236">
        <f t="shared" si="8"/>
        <v>17945</v>
      </c>
      <c r="L67" s="166">
        <f t="shared" si="14"/>
        <v>17852.865450000001</v>
      </c>
      <c r="M67" s="166">
        <f t="shared" si="1"/>
        <v>92.134549999998853</v>
      </c>
      <c r="N67" s="166"/>
      <c r="O67" s="166">
        <f t="shared" si="9"/>
        <v>378</v>
      </c>
      <c r="P67" s="166">
        <f t="shared" si="15"/>
        <v>906</v>
      </c>
      <c r="Q67" s="166">
        <f t="shared" si="16"/>
        <v>462</v>
      </c>
      <c r="R67" s="166">
        <f t="shared" si="17"/>
        <v>1746</v>
      </c>
      <c r="S67" s="166">
        <f t="shared" si="10"/>
        <v>610.22700000000009</v>
      </c>
      <c r="T67" s="166">
        <f t="shared" si="18"/>
        <v>14310</v>
      </c>
      <c r="U67" s="166">
        <f t="shared" si="11"/>
        <v>5001</v>
      </c>
      <c r="V67" s="166">
        <f t="shared" si="12"/>
        <v>20301</v>
      </c>
      <c r="W67" s="278"/>
      <c r="X67" s="163">
        <f t="shared" si="13"/>
        <v>2094.3175999999985</v>
      </c>
    </row>
    <row r="68" spans="1:24" ht="13.5" x14ac:dyDescent="0.25">
      <c r="A68" s="213" t="s">
        <v>54</v>
      </c>
      <c r="B68" s="206" t="s">
        <v>220</v>
      </c>
      <c r="C68" s="209">
        <v>512</v>
      </c>
      <c r="D68" s="214" t="s">
        <v>65</v>
      </c>
      <c r="E68" s="161">
        <v>1177</v>
      </c>
      <c r="F68" s="193">
        <v>1</v>
      </c>
      <c r="G68" s="166">
        <v>17847.707200000001</v>
      </c>
      <c r="H68" s="235">
        <f t="shared" si="6"/>
        <v>12564</v>
      </c>
      <c r="I68" s="235">
        <f t="shared" si="7"/>
        <v>4391</v>
      </c>
      <c r="J68" s="235">
        <f t="shared" ref="J68:J131" si="19">ROUND(E68*0.5,0)</f>
        <v>589</v>
      </c>
      <c r="K68" s="236">
        <f t="shared" si="8"/>
        <v>17544</v>
      </c>
      <c r="L68" s="166">
        <f t="shared" si="14"/>
        <v>17453.946639999998</v>
      </c>
      <c r="M68" s="166">
        <f t="shared" ref="M68:M131" si="20">K68-L68</f>
        <v>90.053360000001703</v>
      </c>
      <c r="N68" s="166"/>
      <c r="O68" s="166">
        <f t="shared" si="9"/>
        <v>378</v>
      </c>
      <c r="P68" s="166">
        <f t="shared" ref="P68:P81" si="21">ROUND(1078.5*7/100*12*F68,0)</f>
        <v>906</v>
      </c>
      <c r="Q68" s="166">
        <f t="shared" ref="Q68:Q99" si="22">ROUND(1154*10/100*4*F68,0)</f>
        <v>462</v>
      </c>
      <c r="R68" s="166">
        <f t="shared" ref="R68:R99" si="23">O68+P68+Q68</f>
        <v>1746</v>
      </c>
      <c r="S68" s="166">
        <f t="shared" si="10"/>
        <v>610.22700000000009</v>
      </c>
      <c r="T68" s="166">
        <f t="shared" ref="T68:T99" si="24">H68+R68</f>
        <v>14310</v>
      </c>
      <c r="U68" s="166">
        <f t="shared" si="11"/>
        <v>5001</v>
      </c>
      <c r="V68" s="166">
        <f t="shared" si="12"/>
        <v>19900</v>
      </c>
      <c r="W68" s="278"/>
      <c r="X68" s="163">
        <f t="shared" si="13"/>
        <v>2052.2927999999993</v>
      </c>
    </row>
    <row r="69" spans="1:24" ht="13.5" x14ac:dyDescent="0.25">
      <c r="A69" s="213" t="s">
        <v>54</v>
      </c>
      <c r="B69" s="206" t="s">
        <v>220</v>
      </c>
      <c r="C69" s="209">
        <v>513</v>
      </c>
      <c r="D69" s="214" t="s">
        <v>66</v>
      </c>
      <c r="E69" s="161">
        <v>1314</v>
      </c>
      <c r="F69" s="193">
        <v>1</v>
      </c>
      <c r="G69" s="166">
        <v>17908.5808</v>
      </c>
      <c r="H69" s="235">
        <f t="shared" ref="H69:H132" si="25">F69*1047*12</f>
        <v>12564</v>
      </c>
      <c r="I69" s="235">
        <f t="shared" ref="I69:I132" si="26">ROUND(H69*0.3495,0)</f>
        <v>4391</v>
      </c>
      <c r="J69" s="235">
        <f t="shared" si="19"/>
        <v>657</v>
      </c>
      <c r="K69" s="236">
        <f t="shared" ref="K69:K132" si="27">H69+I69+J69</f>
        <v>17612</v>
      </c>
      <c r="L69" s="166">
        <f t="shared" si="14"/>
        <v>17521.593720000001</v>
      </c>
      <c r="M69" s="166">
        <f t="shared" si="20"/>
        <v>90.406279999999242</v>
      </c>
      <c r="N69" s="166"/>
      <c r="O69" s="166">
        <f t="shared" ref="O69:O132" si="28">ROUND(31.5*12*F69,0)</f>
        <v>378</v>
      </c>
      <c r="P69" s="166">
        <f t="shared" si="21"/>
        <v>906</v>
      </c>
      <c r="Q69" s="166">
        <f t="shared" si="22"/>
        <v>462</v>
      </c>
      <c r="R69" s="166">
        <f t="shared" si="23"/>
        <v>1746</v>
      </c>
      <c r="S69" s="166">
        <f t="shared" ref="S69:S132" si="29">R69*34.95%</f>
        <v>610.22700000000009</v>
      </c>
      <c r="T69" s="166">
        <f t="shared" si="24"/>
        <v>14310</v>
      </c>
      <c r="U69" s="166">
        <f t="shared" ref="U69:U132" si="30">ROUND(I69+S69,0)</f>
        <v>5001</v>
      </c>
      <c r="V69" s="166">
        <f t="shared" ref="V69:V132" si="31">J69+T69+U69</f>
        <v>19968</v>
      </c>
      <c r="W69" s="278"/>
      <c r="X69" s="163">
        <f t="shared" ref="X69:X132" si="32">V69-G69</f>
        <v>2059.4192000000003</v>
      </c>
    </row>
    <row r="70" spans="1:24" ht="13.5" x14ac:dyDescent="0.25">
      <c r="A70" s="213" t="s">
        <v>54</v>
      </c>
      <c r="B70" s="206" t="s">
        <v>220</v>
      </c>
      <c r="C70" s="209">
        <v>514</v>
      </c>
      <c r="D70" s="214" t="s">
        <v>67</v>
      </c>
      <c r="E70" s="161">
        <v>2188</v>
      </c>
      <c r="F70" s="193">
        <v>1</v>
      </c>
      <c r="G70" s="166">
        <v>18735</v>
      </c>
      <c r="H70" s="235">
        <f t="shared" si="25"/>
        <v>12564</v>
      </c>
      <c r="I70" s="235">
        <f t="shared" si="26"/>
        <v>4391</v>
      </c>
      <c r="J70" s="235">
        <f t="shared" si="19"/>
        <v>1094</v>
      </c>
      <c r="K70" s="236">
        <f t="shared" si="27"/>
        <v>18049</v>
      </c>
      <c r="L70" s="166">
        <f t="shared" si="14"/>
        <v>17956.325689999998</v>
      </c>
      <c r="M70" s="166">
        <f t="shared" si="20"/>
        <v>92.674310000002151</v>
      </c>
      <c r="N70" s="166"/>
      <c r="O70" s="166">
        <f t="shared" si="28"/>
        <v>378</v>
      </c>
      <c r="P70" s="166">
        <f t="shared" si="21"/>
        <v>906</v>
      </c>
      <c r="Q70" s="166">
        <f t="shared" si="22"/>
        <v>462</v>
      </c>
      <c r="R70" s="166">
        <f t="shared" si="23"/>
        <v>1746</v>
      </c>
      <c r="S70" s="166">
        <f t="shared" si="29"/>
        <v>610.22700000000009</v>
      </c>
      <c r="T70" s="166">
        <f t="shared" si="24"/>
        <v>14310</v>
      </c>
      <c r="U70" s="166">
        <f t="shared" si="30"/>
        <v>5001</v>
      </c>
      <c r="V70" s="166">
        <f t="shared" si="31"/>
        <v>20405</v>
      </c>
      <c r="W70" s="278"/>
      <c r="X70" s="163">
        <f t="shared" si="32"/>
        <v>1670</v>
      </c>
    </row>
    <row r="71" spans="1:24" ht="13.5" x14ac:dyDescent="0.25">
      <c r="A71" s="213" t="s">
        <v>54</v>
      </c>
      <c r="B71" s="206" t="s">
        <v>220</v>
      </c>
      <c r="C71" s="217">
        <v>515</v>
      </c>
      <c r="D71" s="214" t="s">
        <v>204</v>
      </c>
      <c r="E71" s="161">
        <v>1052</v>
      </c>
      <c r="F71" s="215">
        <v>1</v>
      </c>
      <c r="G71" s="166">
        <v>17791.309600000001</v>
      </c>
      <c r="H71" s="235">
        <f t="shared" si="25"/>
        <v>12564</v>
      </c>
      <c r="I71" s="235">
        <f t="shared" si="26"/>
        <v>4391</v>
      </c>
      <c r="J71" s="235">
        <f t="shared" si="19"/>
        <v>526</v>
      </c>
      <c r="K71" s="236">
        <f t="shared" si="27"/>
        <v>17481</v>
      </c>
      <c r="L71" s="166">
        <v>18429</v>
      </c>
      <c r="M71" s="166">
        <f t="shared" si="20"/>
        <v>-948</v>
      </c>
      <c r="N71" s="166"/>
      <c r="O71" s="166">
        <f t="shared" si="28"/>
        <v>378</v>
      </c>
      <c r="P71" s="166">
        <f t="shared" si="21"/>
        <v>906</v>
      </c>
      <c r="Q71" s="166">
        <f t="shared" si="22"/>
        <v>462</v>
      </c>
      <c r="R71" s="166">
        <f t="shared" si="23"/>
        <v>1746</v>
      </c>
      <c r="S71" s="166">
        <f t="shared" si="29"/>
        <v>610.22700000000009</v>
      </c>
      <c r="T71" s="166">
        <f t="shared" si="24"/>
        <v>14310</v>
      </c>
      <c r="U71" s="166">
        <f t="shared" si="30"/>
        <v>5001</v>
      </c>
      <c r="V71" s="166">
        <f t="shared" si="31"/>
        <v>19837</v>
      </c>
      <c r="W71" s="278"/>
      <c r="X71" s="163">
        <f t="shared" si="32"/>
        <v>2045.6903999999995</v>
      </c>
    </row>
    <row r="72" spans="1:24" ht="13.5" x14ac:dyDescent="0.25">
      <c r="A72" s="213" t="s">
        <v>54</v>
      </c>
      <c r="B72" s="206" t="s">
        <v>220</v>
      </c>
      <c r="C72" s="209">
        <v>516</v>
      </c>
      <c r="D72" s="214" t="s">
        <v>68</v>
      </c>
      <c r="E72" s="161">
        <v>2439</v>
      </c>
      <c r="F72" s="193">
        <v>2</v>
      </c>
      <c r="G72" s="166">
        <v>35732.012799999997</v>
      </c>
      <c r="H72" s="235">
        <f t="shared" si="25"/>
        <v>25128</v>
      </c>
      <c r="I72" s="235">
        <f t="shared" si="26"/>
        <v>8782</v>
      </c>
      <c r="J72" s="235">
        <f t="shared" si="19"/>
        <v>1220</v>
      </c>
      <c r="K72" s="236">
        <f t="shared" si="27"/>
        <v>35130</v>
      </c>
      <c r="L72" s="166">
        <f t="shared" ref="L72:L129" si="33">SUM(K72*0.99481+1)</f>
        <v>34948.675300000003</v>
      </c>
      <c r="M72" s="166">
        <f t="shared" si="20"/>
        <v>181.32469999999739</v>
      </c>
      <c r="N72" s="166"/>
      <c r="O72" s="166">
        <f t="shared" si="28"/>
        <v>756</v>
      </c>
      <c r="P72" s="166">
        <f t="shared" si="21"/>
        <v>1812</v>
      </c>
      <c r="Q72" s="166">
        <f t="shared" si="22"/>
        <v>923</v>
      </c>
      <c r="R72" s="166">
        <f t="shared" si="23"/>
        <v>3491</v>
      </c>
      <c r="S72" s="166">
        <f t="shared" si="29"/>
        <v>1220.1045000000001</v>
      </c>
      <c r="T72" s="166">
        <f t="shared" si="24"/>
        <v>28619</v>
      </c>
      <c r="U72" s="166">
        <f t="shared" si="30"/>
        <v>10002</v>
      </c>
      <c r="V72" s="166">
        <f t="shared" si="31"/>
        <v>39841</v>
      </c>
      <c r="W72" s="278"/>
      <c r="X72" s="163">
        <f t="shared" si="32"/>
        <v>4108.9872000000032</v>
      </c>
    </row>
    <row r="73" spans="1:24" ht="13.5" x14ac:dyDescent="0.25">
      <c r="A73" s="213" t="s">
        <v>54</v>
      </c>
      <c r="B73" s="206" t="s">
        <v>220</v>
      </c>
      <c r="C73" s="209">
        <v>517</v>
      </c>
      <c r="D73" s="214" t="s">
        <v>69</v>
      </c>
      <c r="E73" s="161">
        <v>1241</v>
      </c>
      <c r="F73" s="193">
        <v>1</v>
      </c>
      <c r="G73" s="166">
        <v>17876.353599999999</v>
      </c>
      <c r="H73" s="235">
        <f t="shared" si="25"/>
        <v>12564</v>
      </c>
      <c r="I73" s="235">
        <f t="shared" si="26"/>
        <v>4391</v>
      </c>
      <c r="J73" s="235">
        <f t="shared" si="19"/>
        <v>621</v>
      </c>
      <c r="K73" s="236">
        <f t="shared" si="27"/>
        <v>17576</v>
      </c>
      <c r="L73" s="166">
        <f t="shared" si="33"/>
        <v>17485.780559999999</v>
      </c>
      <c r="M73" s="166">
        <f t="shared" si="20"/>
        <v>90.219440000000759</v>
      </c>
      <c r="N73" s="166"/>
      <c r="O73" s="166">
        <f t="shared" si="28"/>
        <v>378</v>
      </c>
      <c r="P73" s="166">
        <f t="shared" si="21"/>
        <v>906</v>
      </c>
      <c r="Q73" s="166">
        <f t="shared" si="22"/>
        <v>462</v>
      </c>
      <c r="R73" s="166">
        <f t="shared" si="23"/>
        <v>1746</v>
      </c>
      <c r="S73" s="166">
        <f t="shared" si="29"/>
        <v>610.22700000000009</v>
      </c>
      <c r="T73" s="166">
        <f t="shared" si="24"/>
        <v>14310</v>
      </c>
      <c r="U73" s="166">
        <f t="shared" si="30"/>
        <v>5001</v>
      </c>
      <c r="V73" s="166">
        <f t="shared" si="31"/>
        <v>19932</v>
      </c>
      <c r="W73" s="278"/>
      <c r="X73" s="163">
        <f t="shared" si="32"/>
        <v>2055.6464000000014</v>
      </c>
    </row>
    <row r="74" spans="1:24" ht="13.5" x14ac:dyDescent="0.25">
      <c r="A74" s="213" t="s">
        <v>54</v>
      </c>
      <c r="B74" s="206" t="s">
        <v>220</v>
      </c>
      <c r="C74" s="209">
        <v>518</v>
      </c>
      <c r="D74" s="214" t="s">
        <v>70</v>
      </c>
      <c r="E74" s="161">
        <v>3733</v>
      </c>
      <c r="F74" s="193">
        <v>2</v>
      </c>
      <c r="G74" s="166">
        <v>36311.207199999997</v>
      </c>
      <c r="H74" s="235">
        <f t="shared" si="25"/>
        <v>25128</v>
      </c>
      <c r="I74" s="235">
        <f t="shared" si="26"/>
        <v>8782</v>
      </c>
      <c r="J74" s="235">
        <f t="shared" si="19"/>
        <v>1867</v>
      </c>
      <c r="K74" s="236">
        <f t="shared" si="27"/>
        <v>35777</v>
      </c>
      <c r="L74" s="166">
        <f t="shared" si="33"/>
        <v>35592.317369999997</v>
      </c>
      <c r="M74" s="166">
        <f t="shared" si="20"/>
        <v>184.68263000000297</v>
      </c>
      <c r="N74" s="166"/>
      <c r="O74" s="166">
        <f t="shared" si="28"/>
        <v>756</v>
      </c>
      <c r="P74" s="166">
        <f t="shared" si="21"/>
        <v>1812</v>
      </c>
      <c r="Q74" s="166">
        <f t="shared" si="22"/>
        <v>923</v>
      </c>
      <c r="R74" s="166">
        <f t="shared" si="23"/>
        <v>3491</v>
      </c>
      <c r="S74" s="166">
        <f t="shared" si="29"/>
        <v>1220.1045000000001</v>
      </c>
      <c r="T74" s="166">
        <f t="shared" si="24"/>
        <v>28619</v>
      </c>
      <c r="U74" s="166">
        <f t="shared" si="30"/>
        <v>10002</v>
      </c>
      <c r="V74" s="166">
        <f t="shared" si="31"/>
        <v>40488</v>
      </c>
      <c r="W74" s="278"/>
      <c r="X74" s="163">
        <f t="shared" si="32"/>
        <v>4176.7928000000029</v>
      </c>
    </row>
    <row r="75" spans="1:24" ht="13.5" x14ac:dyDescent="0.25">
      <c r="A75" s="213" t="s">
        <v>54</v>
      </c>
      <c r="B75" s="206" t="s">
        <v>220</v>
      </c>
      <c r="C75" s="209">
        <v>519</v>
      </c>
      <c r="D75" s="214" t="s">
        <v>71</v>
      </c>
      <c r="E75" s="161">
        <v>1372</v>
      </c>
      <c r="F75" s="193">
        <v>1</v>
      </c>
      <c r="G75" s="166">
        <v>17934.5416</v>
      </c>
      <c r="H75" s="235">
        <f t="shared" si="25"/>
        <v>12564</v>
      </c>
      <c r="I75" s="235">
        <f t="shared" si="26"/>
        <v>4391</v>
      </c>
      <c r="J75" s="235">
        <f t="shared" si="19"/>
        <v>686</v>
      </c>
      <c r="K75" s="236">
        <f t="shared" si="27"/>
        <v>17641</v>
      </c>
      <c r="L75" s="166">
        <f t="shared" si="33"/>
        <v>17550.443210000001</v>
      </c>
      <c r="M75" s="166">
        <f t="shared" si="20"/>
        <v>90.556789999998728</v>
      </c>
      <c r="N75" s="166"/>
      <c r="O75" s="166">
        <f t="shared" si="28"/>
        <v>378</v>
      </c>
      <c r="P75" s="166">
        <f t="shared" si="21"/>
        <v>906</v>
      </c>
      <c r="Q75" s="166">
        <f t="shared" si="22"/>
        <v>462</v>
      </c>
      <c r="R75" s="166">
        <f t="shared" si="23"/>
        <v>1746</v>
      </c>
      <c r="S75" s="166">
        <f t="shared" si="29"/>
        <v>610.22700000000009</v>
      </c>
      <c r="T75" s="166">
        <f t="shared" si="24"/>
        <v>14310</v>
      </c>
      <c r="U75" s="166">
        <f t="shared" si="30"/>
        <v>5001</v>
      </c>
      <c r="V75" s="166">
        <f t="shared" si="31"/>
        <v>19997</v>
      </c>
      <c r="W75" s="278"/>
      <c r="X75" s="163">
        <f t="shared" si="32"/>
        <v>2062.4583999999995</v>
      </c>
    </row>
    <row r="76" spans="1:24" ht="13.5" x14ac:dyDescent="0.25">
      <c r="A76" s="213" t="s">
        <v>54</v>
      </c>
      <c r="B76" s="206" t="s">
        <v>220</v>
      </c>
      <c r="C76" s="209">
        <v>521</v>
      </c>
      <c r="D76" s="214" t="s">
        <v>72</v>
      </c>
      <c r="E76" s="161">
        <v>5922</v>
      </c>
      <c r="F76" s="193">
        <v>3</v>
      </c>
      <c r="G76" s="166">
        <v>50610</v>
      </c>
      <c r="H76" s="235">
        <f t="shared" si="25"/>
        <v>37692</v>
      </c>
      <c r="I76" s="235">
        <f t="shared" si="26"/>
        <v>13173</v>
      </c>
      <c r="J76" s="235">
        <f t="shared" si="19"/>
        <v>2961</v>
      </c>
      <c r="K76" s="236">
        <f t="shared" si="27"/>
        <v>53826</v>
      </c>
      <c r="L76" s="166">
        <f t="shared" si="33"/>
        <v>53547.643059999995</v>
      </c>
      <c r="M76" s="166">
        <f t="shared" si="20"/>
        <v>278.35694000000512</v>
      </c>
      <c r="N76" s="166"/>
      <c r="O76" s="166">
        <f t="shared" si="28"/>
        <v>1134</v>
      </c>
      <c r="P76" s="166">
        <f t="shared" si="21"/>
        <v>2718</v>
      </c>
      <c r="Q76" s="166">
        <f t="shared" si="22"/>
        <v>1385</v>
      </c>
      <c r="R76" s="166">
        <f t="shared" si="23"/>
        <v>5237</v>
      </c>
      <c r="S76" s="166">
        <f t="shared" si="29"/>
        <v>1830.3315000000002</v>
      </c>
      <c r="T76" s="166">
        <f t="shared" si="24"/>
        <v>42929</v>
      </c>
      <c r="U76" s="166">
        <f t="shared" si="30"/>
        <v>15003</v>
      </c>
      <c r="V76" s="166">
        <f t="shared" si="31"/>
        <v>60893</v>
      </c>
      <c r="W76" s="278"/>
      <c r="X76" s="163">
        <f t="shared" si="32"/>
        <v>10283</v>
      </c>
    </row>
    <row r="77" spans="1:24" ht="13.5" x14ac:dyDescent="0.25">
      <c r="A77" s="213" t="s">
        <v>54</v>
      </c>
      <c r="B77" s="206" t="s">
        <v>220</v>
      </c>
      <c r="C77" s="209">
        <v>522</v>
      </c>
      <c r="D77" s="214" t="s">
        <v>73</v>
      </c>
      <c r="E77" s="161">
        <v>1344</v>
      </c>
      <c r="F77" s="193">
        <v>1</v>
      </c>
      <c r="G77" s="166">
        <v>17922.0088</v>
      </c>
      <c r="H77" s="235">
        <f t="shared" si="25"/>
        <v>12564</v>
      </c>
      <c r="I77" s="235">
        <f t="shared" si="26"/>
        <v>4391</v>
      </c>
      <c r="J77" s="235">
        <f t="shared" si="19"/>
        <v>672</v>
      </c>
      <c r="K77" s="236">
        <f t="shared" si="27"/>
        <v>17627</v>
      </c>
      <c r="L77" s="166">
        <f t="shared" si="33"/>
        <v>17536.515869999999</v>
      </c>
      <c r="M77" s="166">
        <f t="shared" si="20"/>
        <v>90.484130000000732</v>
      </c>
      <c r="N77" s="166"/>
      <c r="O77" s="166">
        <f t="shared" si="28"/>
        <v>378</v>
      </c>
      <c r="P77" s="166">
        <f t="shared" si="21"/>
        <v>906</v>
      </c>
      <c r="Q77" s="166">
        <f t="shared" si="22"/>
        <v>462</v>
      </c>
      <c r="R77" s="166">
        <f t="shared" si="23"/>
        <v>1746</v>
      </c>
      <c r="S77" s="166">
        <f t="shared" si="29"/>
        <v>610.22700000000009</v>
      </c>
      <c r="T77" s="166">
        <f t="shared" si="24"/>
        <v>14310</v>
      </c>
      <c r="U77" s="166">
        <f t="shared" si="30"/>
        <v>5001</v>
      </c>
      <c r="V77" s="166">
        <f t="shared" si="31"/>
        <v>19983</v>
      </c>
      <c r="W77" s="278"/>
      <c r="X77" s="163">
        <f t="shared" si="32"/>
        <v>2060.9912000000004</v>
      </c>
    </row>
    <row r="78" spans="1:24" ht="13.5" x14ac:dyDescent="0.25">
      <c r="A78" s="213" t="s">
        <v>54</v>
      </c>
      <c r="B78" s="206" t="s">
        <v>220</v>
      </c>
      <c r="C78" s="209">
        <v>523</v>
      </c>
      <c r="D78" s="214" t="s">
        <v>74</v>
      </c>
      <c r="E78" s="161">
        <v>1514</v>
      </c>
      <c r="F78" s="193">
        <v>1</v>
      </c>
      <c r="G78" s="166">
        <v>17998.1008</v>
      </c>
      <c r="H78" s="235">
        <f t="shared" si="25"/>
        <v>12564</v>
      </c>
      <c r="I78" s="235">
        <f t="shared" si="26"/>
        <v>4391</v>
      </c>
      <c r="J78" s="235">
        <f t="shared" si="19"/>
        <v>757</v>
      </c>
      <c r="K78" s="236">
        <f t="shared" si="27"/>
        <v>17712</v>
      </c>
      <c r="L78" s="166">
        <f t="shared" si="33"/>
        <v>17621.074720000001</v>
      </c>
      <c r="M78" s="166">
        <f t="shared" si="20"/>
        <v>90.925279999999475</v>
      </c>
      <c r="N78" s="166">
        <f>SUM(L58:L81)</f>
        <v>567143.54130999988</v>
      </c>
      <c r="O78" s="166">
        <f t="shared" si="28"/>
        <v>378</v>
      </c>
      <c r="P78" s="166">
        <f t="shared" si="21"/>
        <v>906</v>
      </c>
      <c r="Q78" s="166">
        <f t="shared" si="22"/>
        <v>462</v>
      </c>
      <c r="R78" s="166">
        <f t="shared" si="23"/>
        <v>1746</v>
      </c>
      <c r="S78" s="166">
        <f t="shared" si="29"/>
        <v>610.22700000000009</v>
      </c>
      <c r="T78" s="166">
        <f t="shared" si="24"/>
        <v>14310</v>
      </c>
      <c r="U78" s="166">
        <f t="shared" si="30"/>
        <v>5001</v>
      </c>
      <c r="V78" s="166">
        <f t="shared" si="31"/>
        <v>20068</v>
      </c>
      <c r="W78" s="278"/>
      <c r="X78" s="163">
        <f t="shared" si="32"/>
        <v>2069.8991999999998</v>
      </c>
    </row>
    <row r="79" spans="1:24" ht="13.5" x14ac:dyDescent="0.25">
      <c r="A79" s="213" t="s">
        <v>54</v>
      </c>
      <c r="B79" s="206" t="s">
        <v>220</v>
      </c>
      <c r="C79" s="209">
        <v>524</v>
      </c>
      <c r="D79" s="214" t="s">
        <v>75</v>
      </c>
      <c r="E79" s="161">
        <v>1376</v>
      </c>
      <c r="F79" s="193">
        <v>1</v>
      </c>
      <c r="G79" s="166">
        <v>17936.331999999999</v>
      </c>
      <c r="H79" s="235">
        <f t="shared" si="25"/>
        <v>12564</v>
      </c>
      <c r="I79" s="235">
        <f t="shared" si="26"/>
        <v>4391</v>
      </c>
      <c r="J79" s="235">
        <f t="shared" si="19"/>
        <v>688</v>
      </c>
      <c r="K79" s="236">
        <f t="shared" si="27"/>
        <v>17643</v>
      </c>
      <c r="L79" s="166">
        <f t="shared" si="33"/>
        <v>17552.432829999998</v>
      </c>
      <c r="M79" s="166">
        <f t="shared" si="20"/>
        <v>90.567170000002079</v>
      </c>
      <c r="N79" s="166"/>
      <c r="O79" s="166">
        <f t="shared" si="28"/>
        <v>378</v>
      </c>
      <c r="P79" s="166">
        <f t="shared" si="21"/>
        <v>906</v>
      </c>
      <c r="Q79" s="166">
        <f t="shared" si="22"/>
        <v>462</v>
      </c>
      <c r="R79" s="166">
        <f t="shared" si="23"/>
        <v>1746</v>
      </c>
      <c r="S79" s="166">
        <f t="shared" si="29"/>
        <v>610.22700000000009</v>
      </c>
      <c r="T79" s="166">
        <f t="shared" si="24"/>
        <v>14310</v>
      </c>
      <c r="U79" s="166">
        <f t="shared" si="30"/>
        <v>5001</v>
      </c>
      <c r="V79" s="166">
        <f t="shared" si="31"/>
        <v>19999</v>
      </c>
      <c r="W79" s="278"/>
      <c r="X79" s="163">
        <f t="shared" si="32"/>
        <v>2062.6680000000015</v>
      </c>
    </row>
    <row r="80" spans="1:24" ht="13.5" x14ac:dyDescent="0.25">
      <c r="A80" s="213" t="s">
        <v>54</v>
      </c>
      <c r="B80" s="206" t="s">
        <v>220</v>
      </c>
      <c r="C80" s="209">
        <v>525</v>
      </c>
      <c r="D80" s="214" t="s">
        <v>76</v>
      </c>
      <c r="E80" s="161">
        <v>1872</v>
      </c>
      <c r="F80" s="193">
        <v>1</v>
      </c>
      <c r="G80" s="166">
        <v>18158.3416</v>
      </c>
      <c r="H80" s="235">
        <f t="shared" si="25"/>
        <v>12564</v>
      </c>
      <c r="I80" s="235">
        <f t="shared" si="26"/>
        <v>4391</v>
      </c>
      <c r="J80" s="235">
        <f t="shared" si="19"/>
        <v>936</v>
      </c>
      <c r="K80" s="236">
        <f t="shared" si="27"/>
        <v>17891</v>
      </c>
      <c r="L80" s="166">
        <v>18806</v>
      </c>
      <c r="M80" s="166">
        <f t="shared" si="20"/>
        <v>-915</v>
      </c>
      <c r="N80" s="166"/>
      <c r="O80" s="166">
        <f t="shared" si="28"/>
        <v>378</v>
      </c>
      <c r="P80" s="166">
        <f t="shared" si="21"/>
        <v>906</v>
      </c>
      <c r="Q80" s="166">
        <f t="shared" si="22"/>
        <v>462</v>
      </c>
      <c r="R80" s="166">
        <f t="shared" si="23"/>
        <v>1746</v>
      </c>
      <c r="S80" s="166">
        <f t="shared" si="29"/>
        <v>610.22700000000009</v>
      </c>
      <c r="T80" s="166">
        <f t="shared" si="24"/>
        <v>14310</v>
      </c>
      <c r="U80" s="166">
        <f t="shared" si="30"/>
        <v>5001</v>
      </c>
      <c r="V80" s="166">
        <f t="shared" si="31"/>
        <v>20247</v>
      </c>
      <c r="W80" s="278"/>
      <c r="X80" s="163">
        <f t="shared" si="32"/>
        <v>2088.6584000000003</v>
      </c>
    </row>
    <row r="81" spans="1:24" ht="13.5" x14ac:dyDescent="0.25">
      <c r="A81" s="213" t="s">
        <v>54</v>
      </c>
      <c r="B81" s="206" t="s">
        <v>220</v>
      </c>
      <c r="C81" s="209">
        <v>526</v>
      </c>
      <c r="D81" s="214" t="s">
        <v>77</v>
      </c>
      <c r="E81" s="161">
        <v>1051</v>
      </c>
      <c r="F81" s="193">
        <v>1</v>
      </c>
      <c r="G81" s="166">
        <v>17791.309600000001</v>
      </c>
      <c r="H81" s="235">
        <f t="shared" si="25"/>
        <v>12564</v>
      </c>
      <c r="I81" s="235">
        <f t="shared" si="26"/>
        <v>4391</v>
      </c>
      <c r="J81" s="235">
        <f t="shared" si="19"/>
        <v>526</v>
      </c>
      <c r="K81" s="236">
        <f t="shared" si="27"/>
        <v>17481</v>
      </c>
      <c r="L81" s="166">
        <f t="shared" si="33"/>
        <v>17391.27361</v>
      </c>
      <c r="M81" s="166">
        <f t="shared" si="20"/>
        <v>89.72638999999981</v>
      </c>
      <c r="N81" s="166">
        <f>SUM(K58:K81)</f>
        <v>568023</v>
      </c>
      <c r="O81" s="166">
        <f t="shared" si="28"/>
        <v>378</v>
      </c>
      <c r="P81" s="166">
        <f t="shared" si="21"/>
        <v>906</v>
      </c>
      <c r="Q81" s="166">
        <f t="shared" si="22"/>
        <v>462</v>
      </c>
      <c r="R81" s="166">
        <f t="shared" si="23"/>
        <v>1746</v>
      </c>
      <c r="S81" s="166">
        <f t="shared" si="29"/>
        <v>610.22700000000009</v>
      </c>
      <c r="T81" s="166">
        <f t="shared" si="24"/>
        <v>14310</v>
      </c>
      <c r="U81" s="166">
        <f t="shared" si="30"/>
        <v>5001</v>
      </c>
      <c r="V81" s="166">
        <f t="shared" si="31"/>
        <v>19837</v>
      </c>
      <c r="W81" s="278"/>
      <c r="X81" s="163">
        <f t="shared" si="32"/>
        <v>2045.6903999999995</v>
      </c>
    </row>
    <row r="82" spans="1:24" ht="13.5" x14ac:dyDescent="0.25">
      <c r="A82" s="213" t="s">
        <v>78</v>
      </c>
      <c r="B82" s="206" t="s">
        <v>220</v>
      </c>
      <c r="C82" s="209">
        <v>601</v>
      </c>
      <c r="D82" s="214" t="s">
        <v>79</v>
      </c>
      <c r="E82" s="161">
        <v>6059</v>
      </c>
      <c r="F82" s="211">
        <v>3</v>
      </c>
      <c r="G82" s="166">
        <v>56176</v>
      </c>
      <c r="H82" s="235">
        <f t="shared" si="25"/>
        <v>37692</v>
      </c>
      <c r="I82" s="235">
        <f t="shared" si="26"/>
        <v>13173</v>
      </c>
      <c r="J82" s="235">
        <f t="shared" si="19"/>
        <v>3030</v>
      </c>
      <c r="K82" s="236">
        <f t="shared" si="27"/>
        <v>53895</v>
      </c>
      <c r="L82" s="166">
        <f t="shared" si="33"/>
        <v>53616.284950000001</v>
      </c>
      <c r="M82" s="166">
        <f t="shared" si="20"/>
        <v>278.71504999999888</v>
      </c>
      <c r="N82" s="166"/>
      <c r="O82" s="166">
        <f t="shared" si="28"/>
        <v>1134</v>
      </c>
      <c r="P82" s="166">
        <f t="shared" ref="P82:P113" si="34">ROUND(1078.5*7/100*12*F82,)</f>
        <v>2718</v>
      </c>
      <c r="Q82" s="166">
        <f t="shared" si="22"/>
        <v>1385</v>
      </c>
      <c r="R82" s="166">
        <f t="shared" si="23"/>
        <v>5237</v>
      </c>
      <c r="S82" s="166">
        <f t="shared" si="29"/>
        <v>1830.3315000000002</v>
      </c>
      <c r="T82" s="166">
        <f t="shared" si="24"/>
        <v>42929</v>
      </c>
      <c r="U82" s="166">
        <f t="shared" si="30"/>
        <v>15003</v>
      </c>
      <c r="V82" s="166">
        <f t="shared" si="31"/>
        <v>60962</v>
      </c>
      <c r="W82" s="278">
        <f>SUM(V82:V96)</f>
        <v>383459</v>
      </c>
      <c r="X82" s="163">
        <f t="shared" si="32"/>
        <v>4786</v>
      </c>
    </row>
    <row r="83" spans="1:24" ht="13.5" x14ac:dyDescent="0.25">
      <c r="A83" s="213" t="s">
        <v>78</v>
      </c>
      <c r="B83" s="206" t="s">
        <v>220</v>
      </c>
      <c r="C83" s="209">
        <v>602</v>
      </c>
      <c r="D83" s="214" t="s">
        <v>80</v>
      </c>
      <c r="E83" s="161">
        <v>0</v>
      </c>
      <c r="F83" s="193">
        <v>0</v>
      </c>
      <c r="G83" s="166">
        <v>0</v>
      </c>
      <c r="H83" s="235">
        <f t="shared" si="25"/>
        <v>0</v>
      </c>
      <c r="I83" s="235">
        <f t="shared" si="26"/>
        <v>0</v>
      </c>
      <c r="J83" s="235">
        <f t="shared" si="19"/>
        <v>0</v>
      </c>
      <c r="K83" s="236">
        <f t="shared" si="27"/>
        <v>0</v>
      </c>
      <c r="L83" s="166">
        <f t="shared" si="33"/>
        <v>1</v>
      </c>
      <c r="M83" s="166">
        <f t="shared" si="20"/>
        <v>-1</v>
      </c>
      <c r="N83" s="166"/>
      <c r="O83" s="166">
        <f t="shared" si="28"/>
        <v>0</v>
      </c>
      <c r="P83" s="166">
        <f t="shared" si="34"/>
        <v>0</v>
      </c>
      <c r="Q83" s="166">
        <f t="shared" si="22"/>
        <v>0</v>
      </c>
      <c r="R83" s="166">
        <f t="shared" si="23"/>
        <v>0</v>
      </c>
      <c r="S83" s="166">
        <f t="shared" si="29"/>
        <v>0</v>
      </c>
      <c r="T83" s="166">
        <f t="shared" si="24"/>
        <v>0</v>
      </c>
      <c r="U83" s="166">
        <f t="shared" si="30"/>
        <v>0</v>
      </c>
      <c r="V83" s="166">
        <f t="shared" si="31"/>
        <v>0</v>
      </c>
      <c r="W83" s="278"/>
      <c r="X83" s="163">
        <f t="shared" si="32"/>
        <v>0</v>
      </c>
    </row>
    <row r="84" spans="1:24" ht="13.5" x14ac:dyDescent="0.25">
      <c r="A84" s="213" t="s">
        <v>78</v>
      </c>
      <c r="B84" s="206" t="s">
        <v>220</v>
      </c>
      <c r="C84" s="209">
        <v>603</v>
      </c>
      <c r="D84" s="214" t="s">
        <v>81</v>
      </c>
      <c r="E84" s="161">
        <v>1630</v>
      </c>
      <c r="F84" s="193">
        <v>1</v>
      </c>
      <c r="G84" s="166">
        <v>18050.022400000002</v>
      </c>
      <c r="H84" s="235">
        <f t="shared" si="25"/>
        <v>12564</v>
      </c>
      <c r="I84" s="235">
        <f t="shared" si="26"/>
        <v>4391</v>
      </c>
      <c r="J84" s="235">
        <f t="shared" si="19"/>
        <v>815</v>
      </c>
      <c r="K84" s="236">
        <f t="shared" si="27"/>
        <v>17770</v>
      </c>
      <c r="L84" s="166">
        <v>17947</v>
      </c>
      <c r="M84" s="166">
        <f t="shared" si="20"/>
        <v>-177</v>
      </c>
      <c r="N84" s="166"/>
      <c r="O84" s="166">
        <f t="shared" si="28"/>
        <v>378</v>
      </c>
      <c r="P84" s="166">
        <f t="shared" si="34"/>
        <v>906</v>
      </c>
      <c r="Q84" s="166">
        <f t="shared" si="22"/>
        <v>462</v>
      </c>
      <c r="R84" s="166">
        <f t="shared" si="23"/>
        <v>1746</v>
      </c>
      <c r="S84" s="166">
        <f t="shared" si="29"/>
        <v>610.22700000000009</v>
      </c>
      <c r="T84" s="166">
        <f t="shared" si="24"/>
        <v>14310</v>
      </c>
      <c r="U84" s="166">
        <f t="shared" si="30"/>
        <v>5001</v>
      </c>
      <c r="V84" s="166">
        <f t="shared" si="31"/>
        <v>20126</v>
      </c>
      <c r="W84" s="278"/>
      <c r="X84" s="163">
        <f t="shared" si="32"/>
        <v>2075.9775999999983</v>
      </c>
    </row>
    <row r="85" spans="1:24" ht="13.5" x14ac:dyDescent="0.25">
      <c r="A85" s="213" t="s">
        <v>78</v>
      </c>
      <c r="B85" s="206" t="s">
        <v>220</v>
      </c>
      <c r="C85" s="209">
        <v>604</v>
      </c>
      <c r="D85" s="214" t="s">
        <v>82</v>
      </c>
      <c r="E85" s="161">
        <v>2182</v>
      </c>
      <c r="F85" s="193">
        <v>1</v>
      </c>
      <c r="G85" s="166">
        <v>18297.097600000001</v>
      </c>
      <c r="H85" s="235">
        <f t="shared" si="25"/>
        <v>12564</v>
      </c>
      <c r="I85" s="235">
        <f t="shared" si="26"/>
        <v>4391</v>
      </c>
      <c r="J85" s="235">
        <f t="shared" si="19"/>
        <v>1091</v>
      </c>
      <c r="K85" s="236">
        <f t="shared" si="27"/>
        <v>18046</v>
      </c>
      <c r="L85" s="166">
        <v>20956</v>
      </c>
      <c r="M85" s="166">
        <f t="shared" si="20"/>
        <v>-2910</v>
      </c>
      <c r="N85" s="166"/>
      <c r="O85" s="166">
        <f t="shared" si="28"/>
        <v>378</v>
      </c>
      <c r="P85" s="166">
        <f t="shared" si="34"/>
        <v>906</v>
      </c>
      <c r="Q85" s="166">
        <f t="shared" si="22"/>
        <v>462</v>
      </c>
      <c r="R85" s="166">
        <f t="shared" si="23"/>
        <v>1746</v>
      </c>
      <c r="S85" s="166">
        <f t="shared" si="29"/>
        <v>610.22700000000009</v>
      </c>
      <c r="T85" s="166">
        <f t="shared" si="24"/>
        <v>14310</v>
      </c>
      <c r="U85" s="166">
        <f t="shared" si="30"/>
        <v>5001</v>
      </c>
      <c r="V85" s="166">
        <f t="shared" si="31"/>
        <v>20402</v>
      </c>
      <c r="W85" s="278"/>
      <c r="X85" s="163">
        <f t="shared" si="32"/>
        <v>2104.902399999999</v>
      </c>
    </row>
    <row r="86" spans="1:24" ht="13.5" x14ac:dyDescent="0.25">
      <c r="A86" s="213" t="s">
        <v>78</v>
      </c>
      <c r="B86" s="206" t="s">
        <v>220</v>
      </c>
      <c r="C86" s="209">
        <v>605</v>
      </c>
      <c r="D86" s="214" t="s">
        <v>83</v>
      </c>
      <c r="E86" s="161">
        <v>1429</v>
      </c>
      <c r="F86" s="193">
        <v>1</v>
      </c>
      <c r="G86" s="166">
        <v>17960.502400000001</v>
      </c>
      <c r="H86" s="235">
        <f t="shared" si="25"/>
        <v>12564</v>
      </c>
      <c r="I86" s="235">
        <f t="shared" si="26"/>
        <v>4391</v>
      </c>
      <c r="J86" s="235">
        <f t="shared" si="19"/>
        <v>715</v>
      </c>
      <c r="K86" s="236">
        <f t="shared" si="27"/>
        <v>17670</v>
      </c>
      <c r="L86" s="166">
        <v>20607</v>
      </c>
      <c r="M86" s="166">
        <f t="shared" si="20"/>
        <v>-2937</v>
      </c>
      <c r="N86" s="166"/>
      <c r="O86" s="166">
        <f t="shared" si="28"/>
        <v>378</v>
      </c>
      <c r="P86" s="166">
        <f t="shared" si="34"/>
        <v>906</v>
      </c>
      <c r="Q86" s="166">
        <f t="shared" si="22"/>
        <v>462</v>
      </c>
      <c r="R86" s="166">
        <f t="shared" si="23"/>
        <v>1746</v>
      </c>
      <c r="S86" s="166">
        <f t="shared" si="29"/>
        <v>610.22700000000009</v>
      </c>
      <c r="T86" s="166">
        <f t="shared" si="24"/>
        <v>14310</v>
      </c>
      <c r="U86" s="166">
        <f t="shared" si="30"/>
        <v>5001</v>
      </c>
      <c r="V86" s="166">
        <f t="shared" si="31"/>
        <v>20026</v>
      </c>
      <c r="W86" s="278"/>
      <c r="X86" s="163">
        <f t="shared" si="32"/>
        <v>2065.4975999999988</v>
      </c>
    </row>
    <row r="87" spans="1:24" ht="13.5" x14ac:dyDescent="0.25">
      <c r="A87" s="213" t="s">
        <v>78</v>
      </c>
      <c r="B87" s="206" t="s">
        <v>220</v>
      </c>
      <c r="C87" s="209">
        <v>606</v>
      </c>
      <c r="D87" s="214" t="s">
        <v>84</v>
      </c>
      <c r="E87" s="161">
        <v>1500</v>
      </c>
      <c r="F87" s="193">
        <v>1</v>
      </c>
      <c r="G87" s="166">
        <v>17991.8344</v>
      </c>
      <c r="H87" s="235">
        <f t="shared" si="25"/>
        <v>12564</v>
      </c>
      <c r="I87" s="235">
        <f t="shared" si="26"/>
        <v>4391</v>
      </c>
      <c r="J87" s="235">
        <f t="shared" si="19"/>
        <v>750</v>
      </c>
      <c r="K87" s="236">
        <f t="shared" si="27"/>
        <v>17705</v>
      </c>
      <c r="L87" s="166">
        <v>18666</v>
      </c>
      <c r="M87" s="166">
        <f t="shared" si="20"/>
        <v>-961</v>
      </c>
      <c r="N87" s="166"/>
      <c r="O87" s="166">
        <f t="shared" si="28"/>
        <v>378</v>
      </c>
      <c r="P87" s="166">
        <f t="shared" si="34"/>
        <v>906</v>
      </c>
      <c r="Q87" s="166">
        <f t="shared" si="22"/>
        <v>462</v>
      </c>
      <c r="R87" s="166">
        <f t="shared" si="23"/>
        <v>1746</v>
      </c>
      <c r="S87" s="166">
        <f t="shared" si="29"/>
        <v>610.22700000000009</v>
      </c>
      <c r="T87" s="166">
        <f t="shared" si="24"/>
        <v>14310</v>
      </c>
      <c r="U87" s="166">
        <f t="shared" si="30"/>
        <v>5001</v>
      </c>
      <c r="V87" s="166">
        <f t="shared" si="31"/>
        <v>20061</v>
      </c>
      <c r="W87" s="278"/>
      <c r="X87" s="163">
        <f t="shared" si="32"/>
        <v>2069.1656000000003</v>
      </c>
    </row>
    <row r="88" spans="1:24" ht="13.5" x14ac:dyDescent="0.25">
      <c r="A88" s="213" t="s">
        <v>78</v>
      </c>
      <c r="B88" s="206" t="s">
        <v>220</v>
      </c>
      <c r="C88" s="209">
        <v>607</v>
      </c>
      <c r="D88" s="214" t="s">
        <v>85</v>
      </c>
      <c r="E88" s="161">
        <v>1613</v>
      </c>
      <c r="F88" s="193">
        <v>1</v>
      </c>
      <c r="G88" s="166">
        <v>18042.860799999999</v>
      </c>
      <c r="H88" s="235">
        <f t="shared" si="25"/>
        <v>12564</v>
      </c>
      <c r="I88" s="235">
        <f t="shared" si="26"/>
        <v>4391</v>
      </c>
      <c r="J88" s="235">
        <f t="shared" si="19"/>
        <v>807</v>
      </c>
      <c r="K88" s="236">
        <f t="shared" si="27"/>
        <v>17762</v>
      </c>
      <c r="L88" s="166">
        <v>19688</v>
      </c>
      <c r="M88" s="166">
        <f t="shared" si="20"/>
        <v>-1926</v>
      </c>
      <c r="N88" s="166"/>
      <c r="O88" s="166">
        <f t="shared" si="28"/>
        <v>378</v>
      </c>
      <c r="P88" s="166">
        <f t="shared" si="34"/>
        <v>906</v>
      </c>
      <c r="Q88" s="166">
        <f t="shared" si="22"/>
        <v>462</v>
      </c>
      <c r="R88" s="166">
        <f t="shared" si="23"/>
        <v>1746</v>
      </c>
      <c r="S88" s="166">
        <f t="shared" si="29"/>
        <v>610.22700000000009</v>
      </c>
      <c r="T88" s="166">
        <f t="shared" si="24"/>
        <v>14310</v>
      </c>
      <c r="U88" s="166">
        <f t="shared" si="30"/>
        <v>5001</v>
      </c>
      <c r="V88" s="166">
        <f t="shared" si="31"/>
        <v>20118</v>
      </c>
      <c r="W88" s="278"/>
      <c r="X88" s="163">
        <f t="shared" si="32"/>
        <v>2075.1392000000014</v>
      </c>
    </row>
    <row r="89" spans="1:24" ht="13.5" x14ac:dyDescent="0.25">
      <c r="A89" s="213" t="s">
        <v>78</v>
      </c>
      <c r="B89" s="206" t="s">
        <v>220</v>
      </c>
      <c r="C89" s="209">
        <v>608</v>
      </c>
      <c r="D89" s="214" t="s">
        <v>86</v>
      </c>
      <c r="E89" s="161">
        <v>3248</v>
      </c>
      <c r="F89" s="193">
        <v>2</v>
      </c>
      <c r="G89" s="166">
        <v>36093.673600000002</v>
      </c>
      <c r="H89" s="235">
        <f t="shared" si="25"/>
        <v>25128</v>
      </c>
      <c r="I89" s="235">
        <f t="shared" si="26"/>
        <v>8782</v>
      </c>
      <c r="J89" s="235">
        <f t="shared" si="19"/>
        <v>1624</v>
      </c>
      <c r="K89" s="236">
        <f t="shared" si="27"/>
        <v>35534</v>
      </c>
      <c r="L89" s="166">
        <v>40415</v>
      </c>
      <c r="M89" s="166">
        <f t="shared" si="20"/>
        <v>-4881</v>
      </c>
      <c r="N89" s="166"/>
      <c r="O89" s="166">
        <f t="shared" si="28"/>
        <v>756</v>
      </c>
      <c r="P89" s="166">
        <f t="shared" si="34"/>
        <v>1812</v>
      </c>
      <c r="Q89" s="166">
        <f t="shared" si="22"/>
        <v>923</v>
      </c>
      <c r="R89" s="166">
        <f t="shared" si="23"/>
        <v>3491</v>
      </c>
      <c r="S89" s="166">
        <f t="shared" si="29"/>
        <v>1220.1045000000001</v>
      </c>
      <c r="T89" s="166">
        <f t="shared" si="24"/>
        <v>28619</v>
      </c>
      <c r="U89" s="166">
        <f t="shared" si="30"/>
        <v>10002</v>
      </c>
      <c r="V89" s="166">
        <f t="shared" si="31"/>
        <v>40245</v>
      </c>
      <c r="W89" s="278"/>
      <c r="X89" s="163">
        <f t="shared" si="32"/>
        <v>4151.3263999999981</v>
      </c>
    </row>
    <row r="90" spans="1:24" ht="13.5" x14ac:dyDescent="0.25">
      <c r="A90" s="213" t="s">
        <v>78</v>
      </c>
      <c r="B90" s="206" t="s">
        <v>220</v>
      </c>
      <c r="C90" s="209">
        <v>609</v>
      </c>
      <c r="D90" s="214" t="s">
        <v>87</v>
      </c>
      <c r="E90" s="161">
        <v>1311</v>
      </c>
      <c r="F90" s="193">
        <v>1</v>
      </c>
      <c r="G90" s="166">
        <v>17907.685600000001</v>
      </c>
      <c r="H90" s="235">
        <f t="shared" si="25"/>
        <v>12564</v>
      </c>
      <c r="I90" s="235">
        <f t="shared" si="26"/>
        <v>4391</v>
      </c>
      <c r="J90" s="235">
        <f t="shared" si="19"/>
        <v>656</v>
      </c>
      <c r="K90" s="236">
        <f t="shared" si="27"/>
        <v>17611</v>
      </c>
      <c r="L90" s="166">
        <v>18547</v>
      </c>
      <c r="M90" s="166">
        <f t="shared" si="20"/>
        <v>-936</v>
      </c>
      <c r="N90" s="166"/>
      <c r="O90" s="166">
        <f t="shared" si="28"/>
        <v>378</v>
      </c>
      <c r="P90" s="166">
        <f t="shared" si="34"/>
        <v>906</v>
      </c>
      <c r="Q90" s="166">
        <f t="shared" si="22"/>
        <v>462</v>
      </c>
      <c r="R90" s="166">
        <f t="shared" si="23"/>
        <v>1746</v>
      </c>
      <c r="S90" s="166">
        <f t="shared" si="29"/>
        <v>610.22700000000009</v>
      </c>
      <c r="T90" s="166">
        <f t="shared" si="24"/>
        <v>14310</v>
      </c>
      <c r="U90" s="166">
        <f t="shared" si="30"/>
        <v>5001</v>
      </c>
      <c r="V90" s="166">
        <f t="shared" si="31"/>
        <v>19967</v>
      </c>
      <c r="W90" s="278"/>
      <c r="X90" s="163">
        <f t="shared" si="32"/>
        <v>2059.3143999999993</v>
      </c>
    </row>
    <row r="91" spans="1:24" ht="13.5" x14ac:dyDescent="0.25">
      <c r="A91" s="213" t="s">
        <v>78</v>
      </c>
      <c r="B91" s="206" t="s">
        <v>220</v>
      </c>
      <c r="C91" s="209">
        <v>610</v>
      </c>
      <c r="D91" s="214" t="s">
        <v>88</v>
      </c>
      <c r="E91" s="161">
        <v>1122</v>
      </c>
      <c r="F91" s="193">
        <v>1</v>
      </c>
      <c r="G91" s="166">
        <v>17822.641599999999</v>
      </c>
      <c r="H91" s="235">
        <f t="shared" si="25"/>
        <v>12564</v>
      </c>
      <c r="I91" s="235">
        <f t="shared" si="26"/>
        <v>4391</v>
      </c>
      <c r="J91" s="235">
        <f t="shared" si="19"/>
        <v>561</v>
      </c>
      <c r="K91" s="236">
        <f t="shared" si="27"/>
        <v>17516</v>
      </c>
      <c r="L91" s="166">
        <v>17462</v>
      </c>
      <c r="M91" s="166">
        <f t="shared" si="20"/>
        <v>54</v>
      </c>
      <c r="N91" s="166"/>
      <c r="O91" s="166">
        <f t="shared" si="28"/>
        <v>378</v>
      </c>
      <c r="P91" s="166">
        <f t="shared" si="34"/>
        <v>906</v>
      </c>
      <c r="Q91" s="166">
        <f t="shared" si="22"/>
        <v>462</v>
      </c>
      <c r="R91" s="166">
        <f t="shared" si="23"/>
        <v>1746</v>
      </c>
      <c r="S91" s="166">
        <f t="shared" si="29"/>
        <v>610.22700000000009</v>
      </c>
      <c r="T91" s="166">
        <f t="shared" si="24"/>
        <v>14310</v>
      </c>
      <c r="U91" s="166">
        <f t="shared" si="30"/>
        <v>5001</v>
      </c>
      <c r="V91" s="166">
        <f t="shared" si="31"/>
        <v>19872</v>
      </c>
      <c r="W91" s="278"/>
      <c r="X91" s="163">
        <f t="shared" si="32"/>
        <v>2049.358400000001</v>
      </c>
    </row>
    <row r="92" spans="1:24" ht="13.5" x14ac:dyDescent="0.25">
      <c r="A92" s="213" t="s">
        <v>78</v>
      </c>
      <c r="B92" s="206" t="s">
        <v>220</v>
      </c>
      <c r="C92" s="209">
        <v>611</v>
      </c>
      <c r="D92" s="214" t="s">
        <v>89</v>
      </c>
      <c r="E92" s="161">
        <v>1996</v>
      </c>
      <c r="F92" s="193">
        <v>1</v>
      </c>
      <c r="G92" s="166">
        <v>18213.844000000001</v>
      </c>
      <c r="H92" s="235">
        <f t="shared" si="25"/>
        <v>12564</v>
      </c>
      <c r="I92" s="235">
        <f t="shared" si="26"/>
        <v>4391</v>
      </c>
      <c r="J92" s="235">
        <f t="shared" si="19"/>
        <v>998</v>
      </c>
      <c r="K92" s="236">
        <f t="shared" si="27"/>
        <v>17953</v>
      </c>
      <c r="L92" s="166">
        <v>18883</v>
      </c>
      <c r="M92" s="166">
        <f t="shared" si="20"/>
        <v>-930</v>
      </c>
      <c r="N92" s="166"/>
      <c r="O92" s="166">
        <f t="shared" si="28"/>
        <v>378</v>
      </c>
      <c r="P92" s="166">
        <f t="shared" si="34"/>
        <v>906</v>
      </c>
      <c r="Q92" s="166">
        <f t="shared" si="22"/>
        <v>462</v>
      </c>
      <c r="R92" s="166">
        <f t="shared" si="23"/>
        <v>1746</v>
      </c>
      <c r="S92" s="166">
        <f t="shared" si="29"/>
        <v>610.22700000000009</v>
      </c>
      <c r="T92" s="166">
        <f t="shared" si="24"/>
        <v>14310</v>
      </c>
      <c r="U92" s="166">
        <f t="shared" si="30"/>
        <v>5001</v>
      </c>
      <c r="V92" s="166">
        <f t="shared" si="31"/>
        <v>20309</v>
      </c>
      <c r="W92" s="278"/>
      <c r="X92" s="163">
        <f t="shared" si="32"/>
        <v>2095.155999999999</v>
      </c>
    </row>
    <row r="93" spans="1:24" ht="13.5" x14ac:dyDescent="0.25">
      <c r="A93" s="213" t="s">
        <v>78</v>
      </c>
      <c r="B93" s="206" t="s">
        <v>220</v>
      </c>
      <c r="C93" s="209">
        <v>612</v>
      </c>
      <c r="D93" s="214" t="s">
        <v>90</v>
      </c>
      <c r="E93" s="161">
        <v>2199</v>
      </c>
      <c r="F93" s="193">
        <v>1</v>
      </c>
      <c r="G93" s="166">
        <v>18305.154399999999</v>
      </c>
      <c r="H93" s="235">
        <f t="shared" si="25"/>
        <v>12564</v>
      </c>
      <c r="I93" s="235">
        <f t="shared" si="26"/>
        <v>4391</v>
      </c>
      <c r="J93" s="235">
        <f t="shared" si="19"/>
        <v>1100</v>
      </c>
      <c r="K93" s="236">
        <f t="shared" si="27"/>
        <v>18055</v>
      </c>
      <c r="L93" s="166">
        <f t="shared" si="33"/>
        <v>17962.294549999999</v>
      </c>
      <c r="M93" s="166">
        <f t="shared" si="20"/>
        <v>92.705450000001292</v>
      </c>
      <c r="N93" s="166">
        <f>SUM(L82:L96)</f>
        <v>356632.46403999999</v>
      </c>
      <c r="O93" s="166">
        <f t="shared" si="28"/>
        <v>378</v>
      </c>
      <c r="P93" s="166">
        <f t="shared" si="34"/>
        <v>906</v>
      </c>
      <c r="Q93" s="166">
        <f t="shared" si="22"/>
        <v>462</v>
      </c>
      <c r="R93" s="166">
        <f t="shared" si="23"/>
        <v>1746</v>
      </c>
      <c r="S93" s="166">
        <f t="shared" si="29"/>
        <v>610.22700000000009</v>
      </c>
      <c r="T93" s="166">
        <f t="shared" si="24"/>
        <v>14310</v>
      </c>
      <c r="U93" s="166">
        <f t="shared" si="30"/>
        <v>5001</v>
      </c>
      <c r="V93" s="166">
        <f t="shared" si="31"/>
        <v>20411</v>
      </c>
      <c r="W93" s="278"/>
      <c r="X93" s="163">
        <f t="shared" si="32"/>
        <v>2105.8456000000006</v>
      </c>
    </row>
    <row r="94" spans="1:24" ht="13.5" x14ac:dyDescent="0.25">
      <c r="A94" s="213" t="s">
        <v>78</v>
      </c>
      <c r="B94" s="206" t="s">
        <v>220</v>
      </c>
      <c r="C94" s="209">
        <v>613</v>
      </c>
      <c r="D94" s="214" t="s">
        <v>91</v>
      </c>
      <c r="E94" s="161">
        <v>2358</v>
      </c>
      <c r="F94" s="193">
        <v>1</v>
      </c>
      <c r="G94" s="166">
        <v>18375.875199999999</v>
      </c>
      <c r="H94" s="235">
        <f t="shared" si="25"/>
        <v>12564</v>
      </c>
      <c r="I94" s="235">
        <f t="shared" si="26"/>
        <v>4391</v>
      </c>
      <c r="J94" s="235">
        <f t="shared" si="19"/>
        <v>1179</v>
      </c>
      <c r="K94" s="236">
        <f t="shared" si="27"/>
        <v>18134</v>
      </c>
      <c r="L94" s="166">
        <f t="shared" si="33"/>
        <v>18040.884539999999</v>
      </c>
      <c r="M94" s="166">
        <f t="shared" si="20"/>
        <v>93.115460000000894</v>
      </c>
      <c r="N94" s="166"/>
      <c r="O94" s="166">
        <f t="shared" si="28"/>
        <v>378</v>
      </c>
      <c r="P94" s="166">
        <f t="shared" si="34"/>
        <v>906</v>
      </c>
      <c r="Q94" s="166">
        <f t="shared" si="22"/>
        <v>462</v>
      </c>
      <c r="R94" s="166">
        <f t="shared" si="23"/>
        <v>1746</v>
      </c>
      <c r="S94" s="166">
        <f t="shared" si="29"/>
        <v>610.22700000000009</v>
      </c>
      <c r="T94" s="166">
        <f t="shared" si="24"/>
        <v>14310</v>
      </c>
      <c r="U94" s="166">
        <f t="shared" si="30"/>
        <v>5001</v>
      </c>
      <c r="V94" s="166">
        <f t="shared" si="31"/>
        <v>20490</v>
      </c>
      <c r="W94" s="278"/>
      <c r="X94" s="163">
        <f t="shared" si="32"/>
        <v>2114.1248000000014</v>
      </c>
    </row>
    <row r="95" spans="1:24" ht="13.5" x14ac:dyDescent="0.25">
      <c r="A95" s="213" t="s">
        <v>78</v>
      </c>
      <c r="B95" s="206" t="s">
        <v>220</v>
      </c>
      <c r="C95" s="209">
        <v>614</v>
      </c>
      <c r="D95" s="214" t="s">
        <v>92</v>
      </c>
      <c r="E95" s="161">
        <v>5040</v>
      </c>
      <c r="F95" s="193">
        <v>3</v>
      </c>
      <c r="G95" s="166">
        <v>56015</v>
      </c>
      <c r="H95" s="235">
        <f t="shared" si="25"/>
        <v>37692</v>
      </c>
      <c r="I95" s="235">
        <f t="shared" si="26"/>
        <v>13173</v>
      </c>
      <c r="J95" s="235">
        <f t="shared" si="19"/>
        <v>2520</v>
      </c>
      <c r="K95" s="236">
        <f t="shared" si="27"/>
        <v>53385</v>
      </c>
      <c r="L95" s="166">
        <v>55232</v>
      </c>
      <c r="M95" s="166">
        <f t="shared" si="20"/>
        <v>-1847</v>
      </c>
      <c r="N95" s="166"/>
      <c r="O95" s="166">
        <f t="shared" si="28"/>
        <v>1134</v>
      </c>
      <c r="P95" s="166">
        <f t="shared" si="34"/>
        <v>2718</v>
      </c>
      <c r="Q95" s="166">
        <f t="shared" si="22"/>
        <v>1385</v>
      </c>
      <c r="R95" s="166">
        <f t="shared" si="23"/>
        <v>5237</v>
      </c>
      <c r="S95" s="166">
        <f t="shared" si="29"/>
        <v>1830.3315000000002</v>
      </c>
      <c r="T95" s="166">
        <f t="shared" si="24"/>
        <v>42929</v>
      </c>
      <c r="U95" s="166">
        <f t="shared" si="30"/>
        <v>15003</v>
      </c>
      <c r="V95" s="166">
        <f t="shared" si="31"/>
        <v>60452</v>
      </c>
      <c r="W95" s="278"/>
      <c r="X95" s="163">
        <f t="shared" si="32"/>
        <v>4437</v>
      </c>
    </row>
    <row r="96" spans="1:24" ht="13.5" x14ac:dyDescent="0.25">
      <c r="A96" s="213" t="s">
        <v>78</v>
      </c>
      <c r="B96" s="206" t="s">
        <v>220</v>
      </c>
      <c r="C96" s="209">
        <v>615</v>
      </c>
      <c r="D96" s="214" t="s">
        <v>93</v>
      </c>
      <c r="E96" s="161">
        <v>1413</v>
      </c>
      <c r="F96" s="193">
        <v>1</v>
      </c>
      <c r="G96" s="166">
        <v>17953.340799999998</v>
      </c>
      <c r="H96" s="235">
        <f t="shared" si="25"/>
        <v>12564</v>
      </c>
      <c r="I96" s="235">
        <f t="shared" si="26"/>
        <v>4391</v>
      </c>
      <c r="J96" s="235">
        <f t="shared" si="19"/>
        <v>707</v>
      </c>
      <c r="K96" s="236">
        <f t="shared" si="27"/>
        <v>17662</v>
      </c>
      <c r="L96" s="166">
        <v>18609</v>
      </c>
      <c r="M96" s="166">
        <f t="shared" si="20"/>
        <v>-947</v>
      </c>
      <c r="N96" s="166">
        <f>SUM(K82:K96)</f>
        <v>338698</v>
      </c>
      <c r="O96" s="166">
        <f t="shared" si="28"/>
        <v>378</v>
      </c>
      <c r="P96" s="166">
        <f t="shared" si="34"/>
        <v>906</v>
      </c>
      <c r="Q96" s="166">
        <f t="shared" si="22"/>
        <v>462</v>
      </c>
      <c r="R96" s="166">
        <f t="shared" si="23"/>
        <v>1746</v>
      </c>
      <c r="S96" s="166">
        <f t="shared" si="29"/>
        <v>610.22700000000009</v>
      </c>
      <c r="T96" s="166">
        <f t="shared" si="24"/>
        <v>14310</v>
      </c>
      <c r="U96" s="166">
        <f t="shared" si="30"/>
        <v>5001</v>
      </c>
      <c r="V96" s="166">
        <f t="shared" si="31"/>
        <v>20018</v>
      </c>
      <c r="W96" s="278"/>
      <c r="X96" s="163">
        <f t="shared" si="32"/>
        <v>2064.6592000000019</v>
      </c>
    </row>
    <row r="97" spans="1:24" ht="13.5" x14ac:dyDescent="0.25">
      <c r="A97" s="213" t="s">
        <v>111</v>
      </c>
      <c r="B97" s="206" t="s">
        <v>220</v>
      </c>
      <c r="C97" s="209">
        <v>801</v>
      </c>
      <c r="D97" s="214" t="s">
        <v>112</v>
      </c>
      <c r="E97" s="161">
        <v>12525</v>
      </c>
      <c r="F97" s="218">
        <v>5</v>
      </c>
      <c r="G97" s="166">
        <v>96216</v>
      </c>
      <c r="H97" s="235">
        <f t="shared" si="25"/>
        <v>62820</v>
      </c>
      <c r="I97" s="235">
        <f t="shared" si="26"/>
        <v>21956</v>
      </c>
      <c r="J97" s="235">
        <f t="shared" si="19"/>
        <v>6263</v>
      </c>
      <c r="K97" s="236">
        <f t="shared" si="27"/>
        <v>91039</v>
      </c>
      <c r="L97" s="166">
        <v>80634</v>
      </c>
      <c r="M97" s="166">
        <f t="shared" si="20"/>
        <v>10405</v>
      </c>
      <c r="N97" s="166"/>
      <c r="O97" s="166">
        <f t="shared" si="28"/>
        <v>1890</v>
      </c>
      <c r="P97" s="166">
        <f t="shared" si="34"/>
        <v>4530</v>
      </c>
      <c r="Q97" s="166">
        <f t="shared" si="22"/>
        <v>2308</v>
      </c>
      <c r="R97" s="166">
        <f t="shared" si="23"/>
        <v>8728</v>
      </c>
      <c r="S97" s="166">
        <f t="shared" si="29"/>
        <v>3050.4360000000001</v>
      </c>
      <c r="T97" s="166">
        <f t="shared" si="24"/>
        <v>71548</v>
      </c>
      <c r="U97" s="166">
        <f t="shared" si="30"/>
        <v>25006</v>
      </c>
      <c r="V97" s="166">
        <f t="shared" si="31"/>
        <v>102817</v>
      </c>
      <c r="W97" s="278">
        <f>SUM(V97:V119)</f>
        <v>845997</v>
      </c>
      <c r="X97" s="163">
        <f t="shared" si="32"/>
        <v>6601</v>
      </c>
    </row>
    <row r="98" spans="1:24" ht="13.5" x14ac:dyDescent="0.25">
      <c r="A98" s="213" t="s">
        <v>111</v>
      </c>
      <c r="B98" s="206" t="s">
        <v>220</v>
      </c>
      <c r="C98" s="209">
        <v>803</v>
      </c>
      <c r="D98" s="214" t="s">
        <v>113</v>
      </c>
      <c r="E98" s="161">
        <v>3013</v>
      </c>
      <c r="F98" s="215">
        <v>2</v>
      </c>
      <c r="G98" s="166">
        <v>35992.955300000001</v>
      </c>
      <c r="H98" s="235">
        <f t="shared" si="25"/>
        <v>25128</v>
      </c>
      <c r="I98" s="235">
        <f t="shared" si="26"/>
        <v>8782</v>
      </c>
      <c r="J98" s="235">
        <f t="shared" si="19"/>
        <v>1507</v>
      </c>
      <c r="K98" s="236">
        <f t="shared" si="27"/>
        <v>35417</v>
      </c>
      <c r="L98" s="166">
        <f t="shared" si="33"/>
        <v>35234.185769999996</v>
      </c>
      <c r="M98" s="166">
        <f t="shared" si="20"/>
        <v>182.81423000000359</v>
      </c>
      <c r="N98" s="166"/>
      <c r="O98" s="166">
        <f t="shared" si="28"/>
        <v>756</v>
      </c>
      <c r="P98" s="166">
        <f t="shared" si="34"/>
        <v>1812</v>
      </c>
      <c r="Q98" s="166">
        <f t="shared" si="22"/>
        <v>923</v>
      </c>
      <c r="R98" s="166">
        <f t="shared" si="23"/>
        <v>3491</v>
      </c>
      <c r="S98" s="166">
        <f t="shared" si="29"/>
        <v>1220.1045000000001</v>
      </c>
      <c r="T98" s="166">
        <f t="shared" si="24"/>
        <v>28619</v>
      </c>
      <c r="U98" s="166">
        <f t="shared" si="30"/>
        <v>10002</v>
      </c>
      <c r="V98" s="166">
        <f t="shared" si="31"/>
        <v>40128</v>
      </c>
      <c r="W98" s="278"/>
      <c r="X98" s="163">
        <f t="shared" si="32"/>
        <v>4135.0446999999986</v>
      </c>
    </row>
    <row r="99" spans="1:24" ht="13.5" x14ac:dyDescent="0.25">
      <c r="A99" s="213" t="s">
        <v>111</v>
      </c>
      <c r="B99" s="206" t="s">
        <v>220</v>
      </c>
      <c r="C99" s="209">
        <v>804</v>
      </c>
      <c r="D99" s="214" t="s">
        <v>114</v>
      </c>
      <c r="E99" s="161">
        <v>3500</v>
      </c>
      <c r="F99" s="215">
        <v>2</v>
      </c>
      <c r="G99" s="166">
        <v>36210.513200000001</v>
      </c>
      <c r="H99" s="235">
        <f t="shared" si="25"/>
        <v>25128</v>
      </c>
      <c r="I99" s="235">
        <f t="shared" si="26"/>
        <v>8782</v>
      </c>
      <c r="J99" s="235">
        <f t="shared" si="19"/>
        <v>1750</v>
      </c>
      <c r="K99" s="236">
        <f t="shared" si="27"/>
        <v>35660</v>
      </c>
      <c r="L99" s="166">
        <f t="shared" si="33"/>
        <v>35475.924599999998</v>
      </c>
      <c r="M99" s="166">
        <f t="shared" si="20"/>
        <v>184.07540000000154</v>
      </c>
      <c r="N99" s="166"/>
      <c r="O99" s="166">
        <f t="shared" si="28"/>
        <v>756</v>
      </c>
      <c r="P99" s="166">
        <f t="shared" si="34"/>
        <v>1812</v>
      </c>
      <c r="Q99" s="166">
        <f t="shared" si="22"/>
        <v>923</v>
      </c>
      <c r="R99" s="166">
        <f t="shared" si="23"/>
        <v>3491</v>
      </c>
      <c r="S99" s="166">
        <f t="shared" si="29"/>
        <v>1220.1045000000001</v>
      </c>
      <c r="T99" s="166">
        <f t="shared" si="24"/>
        <v>28619</v>
      </c>
      <c r="U99" s="166">
        <f t="shared" si="30"/>
        <v>10002</v>
      </c>
      <c r="V99" s="166">
        <f t="shared" si="31"/>
        <v>40371</v>
      </c>
      <c r="W99" s="278"/>
      <c r="X99" s="163">
        <f t="shared" si="32"/>
        <v>4160.4867999999988</v>
      </c>
    </row>
    <row r="100" spans="1:24" ht="13.5" x14ac:dyDescent="0.25">
      <c r="A100" s="213" t="s">
        <v>111</v>
      </c>
      <c r="B100" s="206" t="s">
        <v>220</v>
      </c>
      <c r="C100" s="209">
        <v>806</v>
      </c>
      <c r="D100" s="214" t="s">
        <v>115</v>
      </c>
      <c r="E100" s="161">
        <v>3285</v>
      </c>
      <c r="F100" s="215">
        <v>2</v>
      </c>
      <c r="G100" s="166">
        <v>36114.716099999998</v>
      </c>
      <c r="H100" s="235">
        <f t="shared" si="25"/>
        <v>25128</v>
      </c>
      <c r="I100" s="235">
        <f t="shared" si="26"/>
        <v>8782</v>
      </c>
      <c r="J100" s="235">
        <f t="shared" si="19"/>
        <v>1643</v>
      </c>
      <c r="K100" s="236">
        <f t="shared" si="27"/>
        <v>35553</v>
      </c>
      <c r="L100" s="166">
        <f t="shared" si="33"/>
        <v>35369.479930000001</v>
      </c>
      <c r="M100" s="166">
        <f t="shared" si="20"/>
        <v>183.52006999999867</v>
      </c>
      <c r="N100" s="166"/>
      <c r="O100" s="166">
        <f t="shared" si="28"/>
        <v>756</v>
      </c>
      <c r="P100" s="166">
        <f t="shared" si="34"/>
        <v>1812</v>
      </c>
      <c r="Q100" s="166">
        <f t="shared" ref="Q100:Q131" si="35">ROUND(1154*10/100*4*F100,0)</f>
        <v>923</v>
      </c>
      <c r="R100" s="166">
        <f t="shared" ref="R100:R131" si="36">O100+P100+Q100</f>
        <v>3491</v>
      </c>
      <c r="S100" s="166">
        <f t="shared" si="29"/>
        <v>1220.1045000000001</v>
      </c>
      <c r="T100" s="166">
        <f t="shared" ref="T100:T131" si="37">H100+R100</f>
        <v>28619</v>
      </c>
      <c r="U100" s="166">
        <f t="shared" si="30"/>
        <v>10002</v>
      </c>
      <c r="V100" s="166">
        <f t="shared" si="31"/>
        <v>40264</v>
      </c>
      <c r="W100" s="278"/>
      <c r="X100" s="163">
        <f t="shared" si="32"/>
        <v>4149.2839000000022</v>
      </c>
    </row>
    <row r="101" spans="1:24" ht="13.5" x14ac:dyDescent="0.25">
      <c r="A101" s="213" t="s">
        <v>111</v>
      </c>
      <c r="B101" s="206" t="s">
        <v>220</v>
      </c>
      <c r="C101" s="209">
        <v>807</v>
      </c>
      <c r="D101" s="214" t="s">
        <v>116</v>
      </c>
      <c r="E101" s="161">
        <v>2319</v>
      </c>
      <c r="F101" s="215">
        <v>1</v>
      </c>
      <c r="G101" s="166">
        <v>18360.917099999999</v>
      </c>
      <c r="H101" s="235">
        <f t="shared" si="25"/>
        <v>12564</v>
      </c>
      <c r="I101" s="235">
        <f t="shared" si="26"/>
        <v>4391</v>
      </c>
      <c r="J101" s="235">
        <f t="shared" si="19"/>
        <v>1160</v>
      </c>
      <c r="K101" s="236">
        <f t="shared" si="27"/>
        <v>18115</v>
      </c>
      <c r="L101" s="166">
        <f t="shared" si="33"/>
        <v>18021.98315</v>
      </c>
      <c r="M101" s="166">
        <f t="shared" si="20"/>
        <v>93.016849999999977</v>
      </c>
      <c r="N101" s="166"/>
      <c r="O101" s="166">
        <f t="shared" si="28"/>
        <v>378</v>
      </c>
      <c r="P101" s="166">
        <f t="shared" si="34"/>
        <v>906</v>
      </c>
      <c r="Q101" s="166">
        <f t="shared" si="35"/>
        <v>462</v>
      </c>
      <c r="R101" s="166">
        <f t="shared" si="36"/>
        <v>1746</v>
      </c>
      <c r="S101" s="166">
        <f t="shared" si="29"/>
        <v>610.22700000000009</v>
      </c>
      <c r="T101" s="166">
        <f t="shared" si="37"/>
        <v>14310</v>
      </c>
      <c r="U101" s="166">
        <f t="shared" si="30"/>
        <v>5001</v>
      </c>
      <c r="V101" s="166">
        <f t="shared" si="31"/>
        <v>20471</v>
      </c>
      <c r="W101" s="278"/>
      <c r="X101" s="163">
        <f t="shared" si="32"/>
        <v>2110.0829000000012</v>
      </c>
    </row>
    <row r="102" spans="1:24" ht="13.5" x14ac:dyDescent="0.25">
      <c r="A102" s="213" t="s">
        <v>111</v>
      </c>
      <c r="B102" s="206" t="s">
        <v>220</v>
      </c>
      <c r="C102" s="209">
        <v>808</v>
      </c>
      <c r="D102" s="214" t="s">
        <v>117</v>
      </c>
      <c r="E102" s="161">
        <v>2493</v>
      </c>
      <c r="F102" s="215">
        <v>2</v>
      </c>
      <c r="G102" s="166">
        <v>35760.177300000003</v>
      </c>
      <c r="H102" s="235">
        <f t="shared" si="25"/>
        <v>25128</v>
      </c>
      <c r="I102" s="235">
        <f t="shared" si="26"/>
        <v>8782</v>
      </c>
      <c r="J102" s="235">
        <f t="shared" si="19"/>
        <v>1247</v>
      </c>
      <c r="K102" s="236">
        <f t="shared" si="27"/>
        <v>35157</v>
      </c>
      <c r="L102" s="166">
        <f t="shared" si="33"/>
        <v>34975.535169999996</v>
      </c>
      <c r="M102" s="166">
        <f t="shared" si="20"/>
        <v>181.46483000000444</v>
      </c>
      <c r="N102" s="166"/>
      <c r="O102" s="166">
        <f t="shared" si="28"/>
        <v>756</v>
      </c>
      <c r="P102" s="166">
        <f t="shared" si="34"/>
        <v>1812</v>
      </c>
      <c r="Q102" s="166">
        <f t="shared" si="35"/>
        <v>923</v>
      </c>
      <c r="R102" s="166">
        <f t="shared" si="36"/>
        <v>3491</v>
      </c>
      <c r="S102" s="166">
        <f t="shared" si="29"/>
        <v>1220.1045000000001</v>
      </c>
      <c r="T102" s="166">
        <f t="shared" si="37"/>
        <v>28619</v>
      </c>
      <c r="U102" s="166">
        <f t="shared" si="30"/>
        <v>10002</v>
      </c>
      <c r="V102" s="166">
        <f t="shared" si="31"/>
        <v>39868</v>
      </c>
      <c r="W102" s="278"/>
      <c r="X102" s="163">
        <f t="shared" si="32"/>
        <v>4107.822699999997</v>
      </c>
    </row>
    <row r="103" spans="1:24" ht="13.5" x14ac:dyDescent="0.25">
      <c r="A103" s="213" t="s">
        <v>111</v>
      </c>
      <c r="B103" s="206" t="s">
        <v>220</v>
      </c>
      <c r="C103" s="209">
        <v>811</v>
      </c>
      <c r="D103" s="214" t="s">
        <v>118</v>
      </c>
      <c r="E103" s="161">
        <v>5912</v>
      </c>
      <c r="F103" s="193">
        <v>3</v>
      </c>
      <c r="G103" s="166">
        <v>57442</v>
      </c>
      <c r="H103" s="235">
        <f t="shared" si="25"/>
        <v>37692</v>
      </c>
      <c r="I103" s="235">
        <f t="shared" si="26"/>
        <v>13173</v>
      </c>
      <c r="J103" s="235">
        <f t="shared" si="19"/>
        <v>2956</v>
      </c>
      <c r="K103" s="236">
        <f t="shared" si="27"/>
        <v>53821</v>
      </c>
      <c r="L103" s="166">
        <v>50001</v>
      </c>
      <c r="M103" s="166">
        <f t="shared" si="20"/>
        <v>3820</v>
      </c>
      <c r="N103" s="166"/>
      <c r="O103" s="166">
        <f t="shared" si="28"/>
        <v>1134</v>
      </c>
      <c r="P103" s="166">
        <f t="shared" si="34"/>
        <v>2718</v>
      </c>
      <c r="Q103" s="166">
        <f t="shared" si="35"/>
        <v>1385</v>
      </c>
      <c r="R103" s="166">
        <f t="shared" si="36"/>
        <v>5237</v>
      </c>
      <c r="S103" s="166">
        <f t="shared" si="29"/>
        <v>1830.3315000000002</v>
      </c>
      <c r="T103" s="166">
        <f t="shared" si="37"/>
        <v>42929</v>
      </c>
      <c r="U103" s="166">
        <f t="shared" si="30"/>
        <v>15003</v>
      </c>
      <c r="V103" s="166">
        <f t="shared" si="31"/>
        <v>60888</v>
      </c>
      <c r="W103" s="278"/>
      <c r="X103" s="163">
        <f t="shared" si="32"/>
        <v>3446</v>
      </c>
    </row>
    <row r="104" spans="1:24" ht="13.5" x14ac:dyDescent="0.25">
      <c r="A104" s="213" t="s">
        <v>111</v>
      </c>
      <c r="B104" s="206" t="s">
        <v>220</v>
      </c>
      <c r="C104" s="209">
        <v>812</v>
      </c>
      <c r="D104" s="214" t="s">
        <v>119</v>
      </c>
      <c r="E104" s="161">
        <v>2818</v>
      </c>
      <c r="F104" s="193">
        <v>2</v>
      </c>
      <c r="G104" s="166">
        <v>35905.215900000003</v>
      </c>
      <c r="H104" s="235">
        <f t="shared" si="25"/>
        <v>25128</v>
      </c>
      <c r="I104" s="235">
        <f t="shared" si="26"/>
        <v>8782</v>
      </c>
      <c r="J104" s="235">
        <f t="shared" si="19"/>
        <v>1409</v>
      </c>
      <c r="K104" s="236">
        <f t="shared" si="27"/>
        <v>35319</v>
      </c>
      <c r="L104" s="166">
        <v>30191</v>
      </c>
      <c r="M104" s="166">
        <f t="shared" si="20"/>
        <v>5128</v>
      </c>
      <c r="N104" s="166"/>
      <c r="O104" s="166">
        <f t="shared" si="28"/>
        <v>756</v>
      </c>
      <c r="P104" s="166">
        <f t="shared" si="34"/>
        <v>1812</v>
      </c>
      <c r="Q104" s="166">
        <f t="shared" si="35"/>
        <v>923</v>
      </c>
      <c r="R104" s="166">
        <f t="shared" si="36"/>
        <v>3491</v>
      </c>
      <c r="S104" s="166">
        <f t="shared" si="29"/>
        <v>1220.1045000000001</v>
      </c>
      <c r="T104" s="166">
        <f t="shared" si="37"/>
        <v>28619</v>
      </c>
      <c r="U104" s="166">
        <f t="shared" si="30"/>
        <v>10002</v>
      </c>
      <c r="V104" s="166">
        <f t="shared" si="31"/>
        <v>40030</v>
      </c>
      <c r="W104" s="278"/>
      <c r="X104" s="163">
        <f t="shared" si="32"/>
        <v>4124.7840999999971</v>
      </c>
    </row>
    <row r="105" spans="1:24" ht="13.5" x14ac:dyDescent="0.25">
      <c r="A105" s="213" t="s">
        <v>111</v>
      </c>
      <c r="B105" s="206" t="s">
        <v>220</v>
      </c>
      <c r="C105" s="209">
        <v>813</v>
      </c>
      <c r="D105" s="214" t="s">
        <v>120</v>
      </c>
      <c r="E105" s="161">
        <v>3288</v>
      </c>
      <c r="F105" s="193">
        <v>2</v>
      </c>
      <c r="G105" s="166">
        <v>36115.611400000002</v>
      </c>
      <c r="H105" s="235">
        <f t="shared" si="25"/>
        <v>25128</v>
      </c>
      <c r="I105" s="235">
        <f t="shared" si="26"/>
        <v>8782</v>
      </c>
      <c r="J105" s="235">
        <f t="shared" si="19"/>
        <v>1644</v>
      </c>
      <c r="K105" s="236">
        <f t="shared" si="27"/>
        <v>35554</v>
      </c>
      <c r="L105" s="166">
        <f t="shared" si="33"/>
        <v>35370.474739999998</v>
      </c>
      <c r="M105" s="166">
        <f t="shared" si="20"/>
        <v>183.52526000000216</v>
      </c>
      <c r="N105" s="166"/>
      <c r="O105" s="166">
        <f t="shared" si="28"/>
        <v>756</v>
      </c>
      <c r="P105" s="166">
        <f t="shared" si="34"/>
        <v>1812</v>
      </c>
      <c r="Q105" s="166">
        <f t="shared" si="35"/>
        <v>923</v>
      </c>
      <c r="R105" s="166">
        <f t="shared" si="36"/>
        <v>3491</v>
      </c>
      <c r="S105" s="166">
        <f t="shared" si="29"/>
        <v>1220.1045000000001</v>
      </c>
      <c r="T105" s="166">
        <f t="shared" si="37"/>
        <v>28619</v>
      </c>
      <c r="U105" s="166">
        <f t="shared" si="30"/>
        <v>10002</v>
      </c>
      <c r="V105" s="166">
        <f t="shared" si="31"/>
        <v>40265</v>
      </c>
      <c r="W105" s="278"/>
      <c r="X105" s="163">
        <f t="shared" si="32"/>
        <v>4149.3885999999984</v>
      </c>
    </row>
    <row r="106" spans="1:24" ht="13.5" x14ac:dyDescent="0.25">
      <c r="A106" s="213" t="s">
        <v>111</v>
      </c>
      <c r="B106" s="206" t="s">
        <v>220</v>
      </c>
      <c r="C106" s="209">
        <v>814</v>
      </c>
      <c r="D106" s="214" t="s">
        <v>121</v>
      </c>
      <c r="E106" s="161">
        <v>1458</v>
      </c>
      <c r="F106" s="193">
        <v>1</v>
      </c>
      <c r="G106" s="166">
        <v>17975.042799999999</v>
      </c>
      <c r="H106" s="235">
        <f t="shared" si="25"/>
        <v>12564</v>
      </c>
      <c r="I106" s="235">
        <f t="shared" si="26"/>
        <v>4391</v>
      </c>
      <c r="J106" s="235">
        <f t="shared" si="19"/>
        <v>729</v>
      </c>
      <c r="K106" s="236">
        <f t="shared" si="27"/>
        <v>17684</v>
      </c>
      <c r="L106" s="166">
        <f t="shared" si="33"/>
        <v>17593.22004</v>
      </c>
      <c r="M106" s="166">
        <f t="shared" si="20"/>
        <v>90.779959999999846</v>
      </c>
      <c r="N106" s="166"/>
      <c r="O106" s="166">
        <f t="shared" si="28"/>
        <v>378</v>
      </c>
      <c r="P106" s="166">
        <f t="shared" si="34"/>
        <v>906</v>
      </c>
      <c r="Q106" s="166">
        <f t="shared" si="35"/>
        <v>462</v>
      </c>
      <c r="R106" s="166">
        <f t="shared" si="36"/>
        <v>1746</v>
      </c>
      <c r="S106" s="166">
        <f t="shared" si="29"/>
        <v>610.22700000000009</v>
      </c>
      <c r="T106" s="166">
        <f t="shared" si="37"/>
        <v>14310</v>
      </c>
      <c r="U106" s="166">
        <f t="shared" si="30"/>
        <v>5001</v>
      </c>
      <c r="V106" s="166">
        <f t="shared" si="31"/>
        <v>20040</v>
      </c>
      <c r="W106" s="278"/>
      <c r="X106" s="163">
        <f t="shared" si="32"/>
        <v>2064.9572000000007</v>
      </c>
    </row>
    <row r="107" spans="1:24" ht="13.5" x14ac:dyDescent="0.25">
      <c r="A107" s="213" t="s">
        <v>111</v>
      </c>
      <c r="B107" s="206" t="s">
        <v>220</v>
      </c>
      <c r="C107" s="209">
        <v>816</v>
      </c>
      <c r="D107" s="214" t="s">
        <v>122</v>
      </c>
      <c r="E107" s="161">
        <v>1099</v>
      </c>
      <c r="F107" s="193">
        <v>1</v>
      </c>
      <c r="G107" s="166">
        <v>17814.784100000001</v>
      </c>
      <c r="H107" s="235">
        <f t="shared" si="25"/>
        <v>12564</v>
      </c>
      <c r="I107" s="235">
        <f t="shared" si="26"/>
        <v>4391</v>
      </c>
      <c r="J107" s="235">
        <f t="shared" si="19"/>
        <v>550</v>
      </c>
      <c r="K107" s="236">
        <f t="shared" si="27"/>
        <v>17505</v>
      </c>
      <c r="L107" s="166">
        <f t="shared" si="33"/>
        <v>17415.14905</v>
      </c>
      <c r="M107" s="166">
        <f t="shared" si="20"/>
        <v>89.850950000000012</v>
      </c>
      <c r="N107" s="166"/>
      <c r="O107" s="166">
        <f t="shared" si="28"/>
        <v>378</v>
      </c>
      <c r="P107" s="166">
        <f t="shared" si="34"/>
        <v>906</v>
      </c>
      <c r="Q107" s="166">
        <f t="shared" si="35"/>
        <v>462</v>
      </c>
      <c r="R107" s="166">
        <f t="shared" si="36"/>
        <v>1746</v>
      </c>
      <c r="S107" s="166">
        <f t="shared" si="29"/>
        <v>610.22700000000009</v>
      </c>
      <c r="T107" s="166">
        <f t="shared" si="37"/>
        <v>14310</v>
      </c>
      <c r="U107" s="166">
        <f t="shared" si="30"/>
        <v>5001</v>
      </c>
      <c r="V107" s="166">
        <f t="shared" si="31"/>
        <v>19861</v>
      </c>
      <c r="W107" s="278"/>
      <c r="X107" s="163">
        <f t="shared" si="32"/>
        <v>2046.2158999999992</v>
      </c>
    </row>
    <row r="108" spans="1:24" ht="13.5" x14ac:dyDescent="0.25">
      <c r="A108" s="213" t="s">
        <v>111</v>
      </c>
      <c r="B108" s="206" t="s">
        <v>220</v>
      </c>
      <c r="C108" s="209">
        <v>817</v>
      </c>
      <c r="D108" s="214" t="s">
        <v>123</v>
      </c>
      <c r="E108" s="161">
        <v>1062</v>
      </c>
      <c r="F108" s="193">
        <v>1</v>
      </c>
      <c r="G108" s="166">
        <v>17797.773399999998</v>
      </c>
      <c r="H108" s="235">
        <f t="shared" si="25"/>
        <v>12564</v>
      </c>
      <c r="I108" s="235">
        <f t="shared" si="26"/>
        <v>4391</v>
      </c>
      <c r="J108" s="235">
        <f t="shared" si="19"/>
        <v>531</v>
      </c>
      <c r="K108" s="236">
        <f t="shared" si="27"/>
        <v>17486</v>
      </c>
      <c r="L108" s="166">
        <f t="shared" si="33"/>
        <v>17396.247660000001</v>
      </c>
      <c r="M108" s="166">
        <f t="shared" si="20"/>
        <v>89.752339999999094</v>
      </c>
      <c r="N108" s="166"/>
      <c r="O108" s="166">
        <f t="shared" si="28"/>
        <v>378</v>
      </c>
      <c r="P108" s="166">
        <f t="shared" si="34"/>
        <v>906</v>
      </c>
      <c r="Q108" s="166">
        <f t="shared" si="35"/>
        <v>462</v>
      </c>
      <c r="R108" s="166">
        <f t="shared" si="36"/>
        <v>1746</v>
      </c>
      <c r="S108" s="166">
        <f t="shared" si="29"/>
        <v>610.22700000000009</v>
      </c>
      <c r="T108" s="166">
        <f t="shared" si="37"/>
        <v>14310</v>
      </c>
      <c r="U108" s="166">
        <f t="shared" si="30"/>
        <v>5001</v>
      </c>
      <c r="V108" s="166">
        <f t="shared" si="31"/>
        <v>19842</v>
      </c>
      <c r="W108" s="278"/>
      <c r="X108" s="163">
        <f t="shared" si="32"/>
        <v>2044.2266000000018</v>
      </c>
    </row>
    <row r="109" spans="1:24" ht="13.5" x14ac:dyDescent="0.25">
      <c r="A109" s="213" t="s">
        <v>111</v>
      </c>
      <c r="B109" s="206" t="s">
        <v>220</v>
      </c>
      <c r="C109" s="209">
        <v>819</v>
      </c>
      <c r="D109" s="214" t="s">
        <v>124</v>
      </c>
      <c r="E109" s="161">
        <v>1562</v>
      </c>
      <c r="F109" s="193">
        <v>1</v>
      </c>
      <c r="G109" s="166">
        <v>18021.598399999999</v>
      </c>
      <c r="H109" s="235">
        <f t="shared" si="25"/>
        <v>12564</v>
      </c>
      <c r="I109" s="235">
        <f t="shared" si="26"/>
        <v>4391</v>
      </c>
      <c r="J109" s="235">
        <f t="shared" si="19"/>
        <v>781</v>
      </c>
      <c r="K109" s="236">
        <f t="shared" si="27"/>
        <v>17736</v>
      </c>
      <c r="L109" s="166">
        <v>15656</v>
      </c>
      <c r="M109" s="166">
        <f t="shared" si="20"/>
        <v>2080</v>
      </c>
      <c r="N109" s="166"/>
      <c r="O109" s="166">
        <f t="shared" si="28"/>
        <v>378</v>
      </c>
      <c r="P109" s="166">
        <f t="shared" si="34"/>
        <v>906</v>
      </c>
      <c r="Q109" s="166">
        <f t="shared" si="35"/>
        <v>462</v>
      </c>
      <c r="R109" s="166">
        <f t="shared" si="36"/>
        <v>1746</v>
      </c>
      <c r="S109" s="166">
        <f t="shared" si="29"/>
        <v>610.22700000000009</v>
      </c>
      <c r="T109" s="166">
        <f t="shared" si="37"/>
        <v>14310</v>
      </c>
      <c r="U109" s="166">
        <f t="shared" si="30"/>
        <v>5001</v>
      </c>
      <c r="V109" s="166">
        <f t="shared" si="31"/>
        <v>20092</v>
      </c>
      <c r="W109" s="278"/>
      <c r="X109" s="163">
        <f t="shared" si="32"/>
        <v>2070.4016000000011</v>
      </c>
    </row>
    <row r="110" spans="1:24" ht="13.5" x14ac:dyDescent="0.25">
      <c r="A110" s="213" t="s">
        <v>111</v>
      </c>
      <c r="B110" s="206" t="s">
        <v>220</v>
      </c>
      <c r="C110" s="209">
        <v>820</v>
      </c>
      <c r="D110" s="214" t="s">
        <v>125</v>
      </c>
      <c r="E110" s="161">
        <v>1517</v>
      </c>
      <c r="F110" s="193">
        <v>1</v>
      </c>
      <c r="G110" s="166">
        <v>18001.9018</v>
      </c>
      <c r="H110" s="235">
        <f t="shared" si="25"/>
        <v>12564</v>
      </c>
      <c r="I110" s="235">
        <f t="shared" si="26"/>
        <v>4391</v>
      </c>
      <c r="J110" s="235">
        <f t="shared" si="19"/>
        <v>759</v>
      </c>
      <c r="K110" s="236">
        <f t="shared" si="27"/>
        <v>17714</v>
      </c>
      <c r="L110" s="166">
        <f t="shared" si="33"/>
        <v>17623.064340000001</v>
      </c>
      <c r="M110" s="166">
        <f t="shared" si="20"/>
        <v>90.935659999999189</v>
      </c>
      <c r="N110" s="166"/>
      <c r="O110" s="166">
        <f t="shared" si="28"/>
        <v>378</v>
      </c>
      <c r="P110" s="166">
        <f t="shared" si="34"/>
        <v>906</v>
      </c>
      <c r="Q110" s="166">
        <f t="shared" si="35"/>
        <v>462</v>
      </c>
      <c r="R110" s="166">
        <f t="shared" si="36"/>
        <v>1746</v>
      </c>
      <c r="S110" s="166">
        <f t="shared" si="29"/>
        <v>610.22700000000009</v>
      </c>
      <c r="T110" s="166">
        <f t="shared" si="37"/>
        <v>14310</v>
      </c>
      <c r="U110" s="166">
        <f t="shared" si="30"/>
        <v>5001</v>
      </c>
      <c r="V110" s="166">
        <f t="shared" si="31"/>
        <v>20070</v>
      </c>
      <c r="W110" s="278"/>
      <c r="X110" s="163">
        <f t="shared" si="32"/>
        <v>2068.0982000000004</v>
      </c>
    </row>
    <row r="111" spans="1:24" ht="13.5" x14ac:dyDescent="0.25">
      <c r="A111" s="213" t="s">
        <v>111</v>
      </c>
      <c r="B111" s="206" t="s">
        <v>220</v>
      </c>
      <c r="C111" s="209">
        <v>821</v>
      </c>
      <c r="D111" s="264" t="s">
        <v>126</v>
      </c>
      <c r="E111" s="265">
        <v>2405</v>
      </c>
      <c r="F111" s="266">
        <v>2</v>
      </c>
      <c r="G111" s="267">
        <v>17932.9637</v>
      </c>
      <c r="H111" s="268">
        <f t="shared" si="25"/>
        <v>25128</v>
      </c>
      <c r="I111" s="268">
        <f t="shared" si="26"/>
        <v>8782</v>
      </c>
      <c r="J111" s="268">
        <f t="shared" si="19"/>
        <v>1203</v>
      </c>
      <c r="K111" s="269">
        <f t="shared" si="27"/>
        <v>35113</v>
      </c>
      <c r="L111" s="267">
        <f t="shared" si="33"/>
        <v>34931.763529999997</v>
      </c>
      <c r="M111" s="267">
        <f t="shared" si="20"/>
        <v>181.23647000000346</v>
      </c>
      <c r="N111" s="267"/>
      <c r="O111" s="267">
        <f t="shared" si="28"/>
        <v>756</v>
      </c>
      <c r="P111" s="267">
        <f t="shared" si="34"/>
        <v>1812</v>
      </c>
      <c r="Q111" s="267">
        <f t="shared" si="35"/>
        <v>923</v>
      </c>
      <c r="R111" s="267">
        <f t="shared" si="36"/>
        <v>3491</v>
      </c>
      <c r="S111" s="267">
        <f t="shared" si="29"/>
        <v>1220.1045000000001</v>
      </c>
      <c r="T111" s="267">
        <f t="shared" si="37"/>
        <v>28619</v>
      </c>
      <c r="U111" s="267">
        <f t="shared" si="30"/>
        <v>10002</v>
      </c>
      <c r="V111" s="267">
        <f t="shared" si="31"/>
        <v>39824</v>
      </c>
      <c r="W111" s="278"/>
      <c r="X111" s="270">
        <f t="shared" si="32"/>
        <v>21891.0363</v>
      </c>
    </row>
    <row r="112" spans="1:24" ht="13.5" x14ac:dyDescent="0.25">
      <c r="A112" s="213" t="s">
        <v>111</v>
      </c>
      <c r="B112" s="206" t="s">
        <v>220</v>
      </c>
      <c r="C112" s="209">
        <v>822</v>
      </c>
      <c r="D112" s="214" t="s">
        <v>127</v>
      </c>
      <c r="E112" s="161">
        <v>1477</v>
      </c>
      <c r="F112" s="193">
        <v>1</v>
      </c>
      <c r="G112" s="166">
        <v>17983.995800000001</v>
      </c>
      <c r="H112" s="235">
        <f t="shared" si="25"/>
        <v>12564</v>
      </c>
      <c r="I112" s="235">
        <f t="shared" si="26"/>
        <v>4391</v>
      </c>
      <c r="J112" s="235">
        <f t="shared" si="19"/>
        <v>739</v>
      </c>
      <c r="K112" s="236">
        <f t="shared" si="27"/>
        <v>17694</v>
      </c>
      <c r="L112" s="166">
        <v>15659</v>
      </c>
      <c r="M112" s="166">
        <f t="shared" si="20"/>
        <v>2035</v>
      </c>
      <c r="N112" s="166"/>
      <c r="O112" s="166">
        <f t="shared" si="28"/>
        <v>378</v>
      </c>
      <c r="P112" s="166">
        <f t="shared" si="34"/>
        <v>906</v>
      </c>
      <c r="Q112" s="166">
        <f t="shared" si="35"/>
        <v>462</v>
      </c>
      <c r="R112" s="166">
        <f t="shared" si="36"/>
        <v>1746</v>
      </c>
      <c r="S112" s="166">
        <f t="shared" si="29"/>
        <v>610.22700000000009</v>
      </c>
      <c r="T112" s="166">
        <f t="shared" si="37"/>
        <v>14310</v>
      </c>
      <c r="U112" s="166">
        <f t="shared" si="30"/>
        <v>5001</v>
      </c>
      <c r="V112" s="166">
        <f t="shared" si="31"/>
        <v>20050</v>
      </c>
      <c r="W112" s="278"/>
      <c r="X112" s="163">
        <f t="shared" si="32"/>
        <v>2066.0041999999994</v>
      </c>
    </row>
    <row r="113" spans="1:24" ht="13.5" x14ac:dyDescent="0.25">
      <c r="A113" s="213" t="s">
        <v>111</v>
      </c>
      <c r="B113" s="206" t="s">
        <v>220</v>
      </c>
      <c r="C113" s="209">
        <v>823</v>
      </c>
      <c r="D113" s="214" t="s">
        <v>128</v>
      </c>
      <c r="E113" s="161">
        <v>3326</v>
      </c>
      <c r="F113" s="193">
        <v>2</v>
      </c>
      <c r="G113" s="166">
        <v>36132.622100000001</v>
      </c>
      <c r="H113" s="235">
        <f t="shared" si="25"/>
        <v>25128</v>
      </c>
      <c r="I113" s="235">
        <f t="shared" si="26"/>
        <v>8782</v>
      </c>
      <c r="J113" s="235">
        <f t="shared" si="19"/>
        <v>1663</v>
      </c>
      <c r="K113" s="236">
        <f t="shared" si="27"/>
        <v>35573</v>
      </c>
      <c r="L113" s="166">
        <f t="shared" si="33"/>
        <v>35389.376129999997</v>
      </c>
      <c r="M113" s="166">
        <f t="shared" si="20"/>
        <v>183.62387000000308</v>
      </c>
      <c r="N113" s="166"/>
      <c r="O113" s="166">
        <f t="shared" si="28"/>
        <v>756</v>
      </c>
      <c r="P113" s="166">
        <f t="shared" si="34"/>
        <v>1812</v>
      </c>
      <c r="Q113" s="166">
        <f t="shared" si="35"/>
        <v>923</v>
      </c>
      <c r="R113" s="166">
        <f t="shared" si="36"/>
        <v>3491</v>
      </c>
      <c r="S113" s="166">
        <f t="shared" si="29"/>
        <v>1220.1045000000001</v>
      </c>
      <c r="T113" s="166">
        <f t="shared" si="37"/>
        <v>28619</v>
      </c>
      <c r="U113" s="166">
        <f t="shared" si="30"/>
        <v>10002</v>
      </c>
      <c r="V113" s="166">
        <f t="shared" si="31"/>
        <v>40284</v>
      </c>
      <c r="W113" s="278"/>
      <c r="X113" s="163">
        <f t="shared" si="32"/>
        <v>4151.3778999999995</v>
      </c>
    </row>
    <row r="114" spans="1:24" ht="13.5" x14ac:dyDescent="0.25">
      <c r="A114" s="213" t="s">
        <v>111</v>
      </c>
      <c r="B114" s="206" t="s">
        <v>220</v>
      </c>
      <c r="C114" s="209">
        <v>824</v>
      </c>
      <c r="D114" s="214" t="s">
        <v>129</v>
      </c>
      <c r="E114" s="161">
        <v>2544</v>
      </c>
      <c r="F114" s="193">
        <v>2</v>
      </c>
      <c r="G114" s="166">
        <v>35782.559800000003</v>
      </c>
      <c r="H114" s="235">
        <f t="shared" si="25"/>
        <v>25128</v>
      </c>
      <c r="I114" s="235">
        <f t="shared" si="26"/>
        <v>8782</v>
      </c>
      <c r="J114" s="235">
        <f t="shared" si="19"/>
        <v>1272</v>
      </c>
      <c r="K114" s="236">
        <f t="shared" si="27"/>
        <v>35182</v>
      </c>
      <c r="L114" s="166">
        <v>35014</v>
      </c>
      <c r="M114" s="166">
        <f t="shared" si="20"/>
        <v>168</v>
      </c>
      <c r="N114" s="166"/>
      <c r="O114" s="166">
        <f t="shared" si="28"/>
        <v>756</v>
      </c>
      <c r="P114" s="166">
        <f t="shared" ref="P114:P138" si="38">ROUND(1078.5*7/100*12*F114,)</f>
        <v>1812</v>
      </c>
      <c r="Q114" s="166">
        <f t="shared" si="35"/>
        <v>923</v>
      </c>
      <c r="R114" s="166">
        <f t="shared" si="36"/>
        <v>3491</v>
      </c>
      <c r="S114" s="166">
        <f t="shared" si="29"/>
        <v>1220.1045000000001</v>
      </c>
      <c r="T114" s="166">
        <f t="shared" si="37"/>
        <v>28619</v>
      </c>
      <c r="U114" s="166">
        <f t="shared" si="30"/>
        <v>10002</v>
      </c>
      <c r="V114" s="166">
        <f t="shared" si="31"/>
        <v>39893</v>
      </c>
      <c r="W114" s="278"/>
      <c r="X114" s="163">
        <f t="shared" si="32"/>
        <v>4110.4401999999973</v>
      </c>
    </row>
    <row r="115" spans="1:24" ht="13.5" x14ac:dyDescent="0.25">
      <c r="A115" s="213" t="s">
        <v>111</v>
      </c>
      <c r="B115" s="206" t="s">
        <v>220</v>
      </c>
      <c r="C115" s="209">
        <v>825</v>
      </c>
      <c r="D115" s="214" t="s">
        <v>130</v>
      </c>
      <c r="E115" s="161">
        <v>2504</v>
      </c>
      <c r="F115" s="193">
        <v>2</v>
      </c>
      <c r="G115" s="166">
        <v>35764.6538</v>
      </c>
      <c r="H115" s="235">
        <f t="shared" si="25"/>
        <v>25128</v>
      </c>
      <c r="I115" s="235">
        <f t="shared" si="26"/>
        <v>8782</v>
      </c>
      <c r="J115" s="235">
        <f t="shared" si="19"/>
        <v>1252</v>
      </c>
      <c r="K115" s="236">
        <f t="shared" si="27"/>
        <v>35162</v>
      </c>
      <c r="L115" s="166">
        <v>30032</v>
      </c>
      <c r="M115" s="166">
        <f t="shared" si="20"/>
        <v>5130</v>
      </c>
      <c r="N115" s="166"/>
      <c r="O115" s="166">
        <f t="shared" si="28"/>
        <v>756</v>
      </c>
      <c r="P115" s="166">
        <f t="shared" si="38"/>
        <v>1812</v>
      </c>
      <c r="Q115" s="166">
        <f t="shared" si="35"/>
        <v>923</v>
      </c>
      <c r="R115" s="166">
        <f t="shared" si="36"/>
        <v>3491</v>
      </c>
      <c r="S115" s="166">
        <f t="shared" si="29"/>
        <v>1220.1045000000001</v>
      </c>
      <c r="T115" s="166">
        <f t="shared" si="37"/>
        <v>28619</v>
      </c>
      <c r="U115" s="166">
        <f t="shared" si="30"/>
        <v>10002</v>
      </c>
      <c r="V115" s="166">
        <f t="shared" si="31"/>
        <v>39873</v>
      </c>
      <c r="W115" s="278"/>
      <c r="X115" s="163">
        <f t="shared" si="32"/>
        <v>4108.3462</v>
      </c>
    </row>
    <row r="116" spans="1:24" ht="13.5" x14ac:dyDescent="0.25">
      <c r="A116" s="213" t="s">
        <v>111</v>
      </c>
      <c r="B116" s="206" t="s">
        <v>220</v>
      </c>
      <c r="C116" s="209">
        <v>826</v>
      </c>
      <c r="D116" s="214" t="s">
        <v>131</v>
      </c>
      <c r="E116" s="161">
        <v>2757</v>
      </c>
      <c r="F116" s="215">
        <v>2</v>
      </c>
      <c r="G116" s="166">
        <v>35878.356899999999</v>
      </c>
      <c r="H116" s="235">
        <f t="shared" si="25"/>
        <v>25128</v>
      </c>
      <c r="I116" s="235">
        <f t="shared" si="26"/>
        <v>8782</v>
      </c>
      <c r="J116" s="235">
        <f t="shared" si="19"/>
        <v>1379</v>
      </c>
      <c r="K116" s="236">
        <f t="shared" si="27"/>
        <v>35289</v>
      </c>
      <c r="L116" s="166">
        <f t="shared" si="33"/>
        <v>35106.85009</v>
      </c>
      <c r="M116" s="166">
        <f t="shared" si="20"/>
        <v>182.14991000000009</v>
      </c>
      <c r="N116" s="166">
        <f>SUM(L97:L119)</f>
        <v>712999.94524999999</v>
      </c>
      <c r="O116" s="166">
        <f t="shared" si="28"/>
        <v>756</v>
      </c>
      <c r="P116" s="166">
        <f t="shared" si="38"/>
        <v>1812</v>
      </c>
      <c r="Q116" s="166">
        <f t="shared" si="35"/>
        <v>923</v>
      </c>
      <c r="R116" s="166">
        <f t="shared" si="36"/>
        <v>3491</v>
      </c>
      <c r="S116" s="166">
        <f t="shared" si="29"/>
        <v>1220.1045000000001</v>
      </c>
      <c r="T116" s="166">
        <f t="shared" si="37"/>
        <v>28619</v>
      </c>
      <c r="U116" s="166">
        <f t="shared" si="30"/>
        <v>10002</v>
      </c>
      <c r="V116" s="166">
        <f t="shared" si="31"/>
        <v>40000</v>
      </c>
      <c r="W116" s="278"/>
      <c r="X116" s="163">
        <f t="shared" si="32"/>
        <v>4121.6431000000011</v>
      </c>
    </row>
    <row r="117" spans="1:24" ht="13.5" x14ac:dyDescent="0.25">
      <c r="A117" s="213" t="s">
        <v>111</v>
      </c>
      <c r="B117" s="206" t="s">
        <v>220</v>
      </c>
      <c r="C117" s="209">
        <v>827</v>
      </c>
      <c r="D117" s="214" t="s">
        <v>200</v>
      </c>
      <c r="E117" s="161">
        <v>2386</v>
      </c>
      <c r="F117" s="193">
        <v>1</v>
      </c>
      <c r="G117" s="166">
        <v>18390.462</v>
      </c>
      <c r="H117" s="235">
        <f t="shared" si="25"/>
        <v>12564</v>
      </c>
      <c r="I117" s="235">
        <f t="shared" si="26"/>
        <v>4391</v>
      </c>
      <c r="J117" s="235">
        <f t="shared" si="19"/>
        <v>1193</v>
      </c>
      <c r="K117" s="236">
        <f t="shared" si="27"/>
        <v>18148</v>
      </c>
      <c r="L117" s="166">
        <f t="shared" si="33"/>
        <v>18054.811880000001</v>
      </c>
      <c r="M117" s="166">
        <f t="shared" si="20"/>
        <v>93.188119999998889</v>
      </c>
      <c r="N117" s="166"/>
      <c r="O117" s="166">
        <f t="shared" si="28"/>
        <v>378</v>
      </c>
      <c r="P117" s="166">
        <f t="shared" si="38"/>
        <v>906</v>
      </c>
      <c r="Q117" s="166">
        <f t="shared" si="35"/>
        <v>462</v>
      </c>
      <c r="R117" s="166">
        <f t="shared" si="36"/>
        <v>1746</v>
      </c>
      <c r="S117" s="166">
        <f t="shared" si="29"/>
        <v>610.22700000000009</v>
      </c>
      <c r="T117" s="166">
        <f t="shared" si="37"/>
        <v>14310</v>
      </c>
      <c r="U117" s="166">
        <f t="shared" si="30"/>
        <v>5001</v>
      </c>
      <c r="V117" s="166">
        <f t="shared" si="31"/>
        <v>20504</v>
      </c>
      <c r="W117" s="278"/>
      <c r="X117" s="163">
        <f t="shared" si="32"/>
        <v>2113.5380000000005</v>
      </c>
    </row>
    <row r="118" spans="1:24" ht="13.5" x14ac:dyDescent="0.25">
      <c r="A118" s="213" t="s">
        <v>111</v>
      </c>
      <c r="B118" s="206" t="s">
        <v>220</v>
      </c>
      <c r="C118" s="209">
        <v>828</v>
      </c>
      <c r="D118" s="214" t="s">
        <v>132</v>
      </c>
      <c r="E118" s="161">
        <v>1203</v>
      </c>
      <c r="F118" s="193">
        <v>1</v>
      </c>
      <c r="G118" s="166">
        <v>17861.3397</v>
      </c>
      <c r="H118" s="235">
        <f t="shared" si="25"/>
        <v>12564</v>
      </c>
      <c r="I118" s="235">
        <f t="shared" si="26"/>
        <v>4391</v>
      </c>
      <c r="J118" s="235">
        <f t="shared" si="19"/>
        <v>602</v>
      </c>
      <c r="K118" s="236">
        <f t="shared" si="27"/>
        <v>17557</v>
      </c>
      <c r="L118" s="166">
        <f t="shared" si="33"/>
        <v>17466.87917</v>
      </c>
      <c r="M118" s="166">
        <f t="shared" si="20"/>
        <v>90.120829999999842</v>
      </c>
      <c r="N118" s="166"/>
      <c r="O118" s="166">
        <f t="shared" si="28"/>
        <v>378</v>
      </c>
      <c r="P118" s="166">
        <f t="shared" si="38"/>
        <v>906</v>
      </c>
      <c r="Q118" s="166">
        <f t="shared" si="35"/>
        <v>462</v>
      </c>
      <c r="R118" s="166">
        <f t="shared" si="36"/>
        <v>1746</v>
      </c>
      <c r="S118" s="166">
        <f t="shared" si="29"/>
        <v>610.22700000000009</v>
      </c>
      <c r="T118" s="166">
        <f t="shared" si="37"/>
        <v>14310</v>
      </c>
      <c r="U118" s="166">
        <f t="shared" si="30"/>
        <v>5001</v>
      </c>
      <c r="V118" s="166">
        <f t="shared" si="31"/>
        <v>19913</v>
      </c>
      <c r="W118" s="278"/>
      <c r="X118" s="163">
        <f t="shared" si="32"/>
        <v>2051.6602999999996</v>
      </c>
    </row>
    <row r="119" spans="1:24" ht="13.5" x14ac:dyDescent="0.25">
      <c r="A119" s="213" t="s">
        <v>111</v>
      </c>
      <c r="B119" s="206" t="s">
        <v>220</v>
      </c>
      <c r="C119" s="209">
        <v>829</v>
      </c>
      <c r="D119" s="214" t="s">
        <v>133</v>
      </c>
      <c r="E119" s="161">
        <v>5433</v>
      </c>
      <c r="F119" s="193">
        <v>3</v>
      </c>
      <c r="G119" s="166">
        <v>54397.6374</v>
      </c>
      <c r="H119" s="235">
        <f t="shared" si="25"/>
        <v>37692</v>
      </c>
      <c r="I119" s="235">
        <f t="shared" si="26"/>
        <v>13173</v>
      </c>
      <c r="J119" s="235">
        <f t="shared" si="19"/>
        <v>2717</v>
      </c>
      <c r="K119" s="236">
        <f t="shared" si="27"/>
        <v>53582</v>
      </c>
      <c r="L119" s="166">
        <v>50388</v>
      </c>
      <c r="M119" s="166">
        <f t="shared" si="20"/>
        <v>3194</v>
      </c>
      <c r="N119" s="166">
        <f>SUM(K97:K119)</f>
        <v>747060</v>
      </c>
      <c r="O119" s="166">
        <f t="shared" si="28"/>
        <v>1134</v>
      </c>
      <c r="P119" s="166">
        <f t="shared" si="38"/>
        <v>2718</v>
      </c>
      <c r="Q119" s="166">
        <f t="shared" si="35"/>
        <v>1385</v>
      </c>
      <c r="R119" s="166">
        <f t="shared" si="36"/>
        <v>5237</v>
      </c>
      <c r="S119" s="166">
        <f t="shared" si="29"/>
        <v>1830.3315000000002</v>
      </c>
      <c r="T119" s="166">
        <f t="shared" si="37"/>
        <v>42929</v>
      </c>
      <c r="U119" s="166">
        <f t="shared" si="30"/>
        <v>15003</v>
      </c>
      <c r="V119" s="166">
        <f t="shared" si="31"/>
        <v>60649</v>
      </c>
      <c r="W119" s="278"/>
      <c r="X119" s="163">
        <f t="shared" si="32"/>
        <v>6251.3626000000004</v>
      </c>
    </row>
    <row r="120" spans="1:24" ht="13.5" x14ac:dyDescent="0.25">
      <c r="A120" s="213" t="s">
        <v>94</v>
      </c>
      <c r="B120" s="206" t="s">
        <v>220</v>
      </c>
      <c r="C120" s="209">
        <v>701</v>
      </c>
      <c r="D120" s="214" t="s">
        <v>201</v>
      </c>
      <c r="E120" s="161">
        <v>3860</v>
      </c>
      <c r="F120" s="211">
        <v>2</v>
      </c>
      <c r="G120" s="166">
        <v>38366</v>
      </c>
      <c r="H120" s="235">
        <f t="shared" si="25"/>
        <v>25128</v>
      </c>
      <c r="I120" s="235">
        <f t="shared" si="26"/>
        <v>8782</v>
      </c>
      <c r="J120" s="235">
        <f t="shared" si="19"/>
        <v>1930</v>
      </c>
      <c r="K120" s="236">
        <f t="shared" si="27"/>
        <v>35840</v>
      </c>
      <c r="L120" s="166">
        <v>36779</v>
      </c>
      <c r="M120" s="166">
        <f t="shared" si="20"/>
        <v>-939</v>
      </c>
      <c r="N120" s="166"/>
      <c r="O120" s="166">
        <f t="shared" si="28"/>
        <v>756</v>
      </c>
      <c r="P120" s="166">
        <f t="shared" si="38"/>
        <v>1812</v>
      </c>
      <c r="Q120" s="166">
        <f t="shared" si="35"/>
        <v>923</v>
      </c>
      <c r="R120" s="166">
        <f t="shared" si="36"/>
        <v>3491</v>
      </c>
      <c r="S120" s="166">
        <f t="shared" si="29"/>
        <v>1220.1045000000001</v>
      </c>
      <c r="T120" s="166">
        <f t="shared" si="37"/>
        <v>28619</v>
      </c>
      <c r="U120" s="166">
        <f t="shared" si="30"/>
        <v>10002</v>
      </c>
      <c r="V120" s="166">
        <f t="shared" si="31"/>
        <v>40551</v>
      </c>
      <c r="W120" s="278">
        <f>SUM(V120:V138)</f>
        <v>649008</v>
      </c>
      <c r="X120" s="163">
        <f t="shared" si="32"/>
        <v>2185</v>
      </c>
    </row>
    <row r="121" spans="1:24" ht="13.5" x14ac:dyDescent="0.25">
      <c r="A121" s="213" t="s">
        <v>94</v>
      </c>
      <c r="B121" s="206" t="s">
        <v>220</v>
      </c>
      <c r="C121" s="209">
        <v>702</v>
      </c>
      <c r="D121" s="214" t="s">
        <v>95</v>
      </c>
      <c r="E121" s="161">
        <v>3051</v>
      </c>
      <c r="F121" s="193">
        <v>2</v>
      </c>
      <c r="G121" s="166">
        <v>36005.944000000003</v>
      </c>
      <c r="H121" s="235">
        <f t="shared" si="25"/>
        <v>25128</v>
      </c>
      <c r="I121" s="235">
        <f t="shared" si="26"/>
        <v>8782</v>
      </c>
      <c r="J121" s="235">
        <f t="shared" si="19"/>
        <v>1526</v>
      </c>
      <c r="K121" s="236">
        <f t="shared" si="27"/>
        <v>35436</v>
      </c>
      <c r="L121" s="166">
        <f t="shared" si="33"/>
        <v>35253.087159999995</v>
      </c>
      <c r="M121" s="166">
        <f t="shared" si="20"/>
        <v>182.91284000000451</v>
      </c>
      <c r="N121" s="166"/>
      <c r="O121" s="166">
        <f t="shared" si="28"/>
        <v>756</v>
      </c>
      <c r="P121" s="166">
        <f t="shared" si="38"/>
        <v>1812</v>
      </c>
      <c r="Q121" s="166">
        <f t="shared" si="35"/>
        <v>923</v>
      </c>
      <c r="R121" s="166">
        <f t="shared" si="36"/>
        <v>3491</v>
      </c>
      <c r="S121" s="166">
        <f t="shared" si="29"/>
        <v>1220.1045000000001</v>
      </c>
      <c r="T121" s="166">
        <f t="shared" si="37"/>
        <v>28619</v>
      </c>
      <c r="U121" s="166">
        <f t="shared" si="30"/>
        <v>10002</v>
      </c>
      <c r="V121" s="166">
        <f t="shared" si="31"/>
        <v>40147</v>
      </c>
      <c r="W121" s="278"/>
      <c r="X121" s="163">
        <f t="shared" si="32"/>
        <v>4141.0559999999969</v>
      </c>
    </row>
    <row r="122" spans="1:24" ht="13.5" x14ac:dyDescent="0.25">
      <c r="A122" s="213" t="s">
        <v>94</v>
      </c>
      <c r="B122" s="206" t="s">
        <v>220</v>
      </c>
      <c r="C122" s="209">
        <v>703</v>
      </c>
      <c r="D122" s="214" t="s">
        <v>96</v>
      </c>
      <c r="E122" s="161">
        <v>2310</v>
      </c>
      <c r="F122" s="193">
        <v>1</v>
      </c>
      <c r="G122" s="166">
        <v>18354.3904</v>
      </c>
      <c r="H122" s="235">
        <f t="shared" si="25"/>
        <v>12564</v>
      </c>
      <c r="I122" s="235">
        <f t="shared" si="26"/>
        <v>4391</v>
      </c>
      <c r="J122" s="235">
        <f t="shared" si="19"/>
        <v>1155</v>
      </c>
      <c r="K122" s="236">
        <f t="shared" si="27"/>
        <v>18110</v>
      </c>
      <c r="L122" s="166">
        <f t="shared" si="33"/>
        <v>18017.009099999999</v>
      </c>
      <c r="M122" s="166">
        <f t="shared" si="20"/>
        <v>92.990900000000693</v>
      </c>
      <c r="N122" s="166"/>
      <c r="O122" s="166">
        <f t="shared" si="28"/>
        <v>378</v>
      </c>
      <c r="P122" s="166">
        <f t="shared" si="38"/>
        <v>906</v>
      </c>
      <c r="Q122" s="166">
        <f t="shared" si="35"/>
        <v>462</v>
      </c>
      <c r="R122" s="166">
        <f t="shared" si="36"/>
        <v>1746</v>
      </c>
      <c r="S122" s="166">
        <f t="shared" si="29"/>
        <v>610.22700000000009</v>
      </c>
      <c r="T122" s="166">
        <f t="shared" si="37"/>
        <v>14310</v>
      </c>
      <c r="U122" s="166">
        <f t="shared" si="30"/>
        <v>5001</v>
      </c>
      <c r="V122" s="166">
        <f t="shared" si="31"/>
        <v>20466</v>
      </c>
      <c r="W122" s="278"/>
      <c r="X122" s="163">
        <f t="shared" si="32"/>
        <v>2111.6095999999998</v>
      </c>
    </row>
    <row r="123" spans="1:24" ht="12" customHeight="1" x14ac:dyDescent="0.25">
      <c r="A123" s="213" t="s">
        <v>94</v>
      </c>
      <c r="B123" s="206" t="s">
        <v>220</v>
      </c>
      <c r="C123" s="209">
        <v>704</v>
      </c>
      <c r="D123" s="214" t="s">
        <v>97</v>
      </c>
      <c r="E123" s="161">
        <v>2723</v>
      </c>
      <c r="F123" s="193">
        <v>2</v>
      </c>
      <c r="G123" s="166">
        <v>35859.131200000003</v>
      </c>
      <c r="H123" s="235">
        <f t="shared" si="25"/>
        <v>25128</v>
      </c>
      <c r="I123" s="235">
        <f t="shared" si="26"/>
        <v>8782</v>
      </c>
      <c r="J123" s="235">
        <f t="shared" si="19"/>
        <v>1362</v>
      </c>
      <c r="K123" s="236">
        <f t="shared" si="27"/>
        <v>35272</v>
      </c>
      <c r="L123" s="166">
        <v>36158</v>
      </c>
      <c r="M123" s="166">
        <f t="shared" si="20"/>
        <v>-886</v>
      </c>
      <c r="N123" s="166"/>
      <c r="O123" s="166">
        <f t="shared" si="28"/>
        <v>756</v>
      </c>
      <c r="P123" s="166">
        <f t="shared" si="38"/>
        <v>1812</v>
      </c>
      <c r="Q123" s="166">
        <f t="shared" si="35"/>
        <v>923</v>
      </c>
      <c r="R123" s="166">
        <f t="shared" si="36"/>
        <v>3491</v>
      </c>
      <c r="S123" s="166">
        <f t="shared" si="29"/>
        <v>1220.1045000000001</v>
      </c>
      <c r="T123" s="166">
        <f t="shared" si="37"/>
        <v>28619</v>
      </c>
      <c r="U123" s="166">
        <f t="shared" si="30"/>
        <v>10002</v>
      </c>
      <c r="V123" s="166">
        <f t="shared" si="31"/>
        <v>39983</v>
      </c>
      <c r="W123" s="278"/>
      <c r="X123" s="163">
        <f t="shared" si="32"/>
        <v>4123.8687999999966</v>
      </c>
    </row>
    <row r="124" spans="1:24" ht="13.5" x14ac:dyDescent="0.25">
      <c r="A124" s="213" t="s">
        <v>94</v>
      </c>
      <c r="B124" s="206" t="s">
        <v>220</v>
      </c>
      <c r="C124" s="209">
        <v>705</v>
      </c>
      <c r="D124" s="214" t="s">
        <v>98</v>
      </c>
      <c r="E124" s="161">
        <v>4214</v>
      </c>
      <c r="F124" s="193">
        <v>2</v>
      </c>
      <c r="G124" s="166">
        <v>36526.055200000003</v>
      </c>
      <c r="H124" s="235">
        <f t="shared" si="25"/>
        <v>25128</v>
      </c>
      <c r="I124" s="235">
        <f t="shared" si="26"/>
        <v>8782</v>
      </c>
      <c r="J124" s="235">
        <f t="shared" si="19"/>
        <v>2107</v>
      </c>
      <c r="K124" s="236">
        <f t="shared" si="27"/>
        <v>36017</v>
      </c>
      <c r="L124" s="166">
        <f t="shared" si="33"/>
        <v>35831.071770000002</v>
      </c>
      <c r="M124" s="166">
        <f t="shared" si="20"/>
        <v>185.92822999999771</v>
      </c>
      <c r="N124" s="166"/>
      <c r="O124" s="166">
        <f t="shared" si="28"/>
        <v>756</v>
      </c>
      <c r="P124" s="166">
        <f t="shared" si="38"/>
        <v>1812</v>
      </c>
      <c r="Q124" s="166">
        <f t="shared" si="35"/>
        <v>923</v>
      </c>
      <c r="R124" s="166">
        <f t="shared" si="36"/>
        <v>3491</v>
      </c>
      <c r="S124" s="166">
        <f t="shared" si="29"/>
        <v>1220.1045000000001</v>
      </c>
      <c r="T124" s="166">
        <f t="shared" si="37"/>
        <v>28619</v>
      </c>
      <c r="U124" s="166">
        <f t="shared" si="30"/>
        <v>10002</v>
      </c>
      <c r="V124" s="166">
        <f t="shared" si="31"/>
        <v>40728</v>
      </c>
      <c r="W124" s="278"/>
      <c r="X124" s="163">
        <f t="shared" si="32"/>
        <v>4201.9447999999975</v>
      </c>
    </row>
    <row r="125" spans="1:24" ht="13.5" x14ac:dyDescent="0.25">
      <c r="A125" s="213" t="s">
        <v>94</v>
      </c>
      <c r="B125" s="206" t="s">
        <v>220</v>
      </c>
      <c r="C125" s="209">
        <v>707</v>
      </c>
      <c r="D125" s="214" t="s">
        <v>99</v>
      </c>
      <c r="E125" s="161">
        <v>1392</v>
      </c>
      <c r="F125" s="193">
        <v>1</v>
      </c>
      <c r="G125" s="166">
        <v>17943.493600000002</v>
      </c>
      <c r="H125" s="235">
        <f t="shared" si="25"/>
        <v>12564</v>
      </c>
      <c r="I125" s="235">
        <f t="shared" si="26"/>
        <v>4391</v>
      </c>
      <c r="J125" s="235">
        <f t="shared" si="19"/>
        <v>696</v>
      </c>
      <c r="K125" s="236">
        <f t="shared" si="27"/>
        <v>17651</v>
      </c>
      <c r="L125" s="166">
        <f t="shared" si="33"/>
        <v>17560.391309999999</v>
      </c>
      <c r="M125" s="166">
        <f t="shared" si="20"/>
        <v>90.608690000000934</v>
      </c>
      <c r="N125" s="166"/>
      <c r="O125" s="166">
        <f t="shared" si="28"/>
        <v>378</v>
      </c>
      <c r="P125" s="166">
        <f t="shared" si="38"/>
        <v>906</v>
      </c>
      <c r="Q125" s="166">
        <f t="shared" si="35"/>
        <v>462</v>
      </c>
      <c r="R125" s="166">
        <f t="shared" si="36"/>
        <v>1746</v>
      </c>
      <c r="S125" s="166">
        <f t="shared" si="29"/>
        <v>610.22700000000009</v>
      </c>
      <c r="T125" s="166">
        <f t="shared" si="37"/>
        <v>14310</v>
      </c>
      <c r="U125" s="166">
        <f t="shared" si="30"/>
        <v>5001</v>
      </c>
      <c r="V125" s="166">
        <f t="shared" si="31"/>
        <v>20007</v>
      </c>
      <c r="W125" s="278"/>
      <c r="X125" s="163">
        <f t="shared" si="32"/>
        <v>2063.5063999999984</v>
      </c>
    </row>
    <row r="126" spans="1:24" ht="13.5" x14ac:dyDescent="0.25">
      <c r="A126" s="213" t="s">
        <v>94</v>
      </c>
      <c r="B126" s="206" t="s">
        <v>220</v>
      </c>
      <c r="C126" s="209">
        <v>708</v>
      </c>
      <c r="D126" s="214" t="s">
        <v>100</v>
      </c>
      <c r="E126" s="161">
        <v>1031</v>
      </c>
      <c r="F126" s="193">
        <v>1</v>
      </c>
      <c r="G126" s="166">
        <v>17782.357599999999</v>
      </c>
      <c r="H126" s="235">
        <f t="shared" si="25"/>
        <v>12564</v>
      </c>
      <c r="I126" s="235">
        <f t="shared" si="26"/>
        <v>4391</v>
      </c>
      <c r="J126" s="235">
        <f t="shared" si="19"/>
        <v>516</v>
      </c>
      <c r="K126" s="236">
        <f t="shared" si="27"/>
        <v>17471</v>
      </c>
      <c r="L126" s="166">
        <f t="shared" si="33"/>
        <v>17381.325509999999</v>
      </c>
      <c r="M126" s="166">
        <f t="shared" si="20"/>
        <v>89.674490000001242</v>
      </c>
      <c r="N126" s="166"/>
      <c r="O126" s="166">
        <f t="shared" si="28"/>
        <v>378</v>
      </c>
      <c r="P126" s="166">
        <f t="shared" si="38"/>
        <v>906</v>
      </c>
      <c r="Q126" s="166">
        <f t="shared" si="35"/>
        <v>462</v>
      </c>
      <c r="R126" s="166">
        <f t="shared" si="36"/>
        <v>1746</v>
      </c>
      <c r="S126" s="166">
        <f t="shared" si="29"/>
        <v>610.22700000000009</v>
      </c>
      <c r="T126" s="166">
        <f t="shared" si="37"/>
        <v>14310</v>
      </c>
      <c r="U126" s="166">
        <f t="shared" si="30"/>
        <v>5001</v>
      </c>
      <c r="V126" s="166">
        <f t="shared" si="31"/>
        <v>19827</v>
      </c>
      <c r="W126" s="278"/>
      <c r="X126" s="163">
        <f t="shared" si="32"/>
        <v>2044.6424000000006</v>
      </c>
    </row>
    <row r="127" spans="1:24" ht="13.5" x14ac:dyDescent="0.25">
      <c r="A127" s="213" t="s">
        <v>94</v>
      </c>
      <c r="B127" s="206" t="s">
        <v>220</v>
      </c>
      <c r="C127" s="209">
        <v>709</v>
      </c>
      <c r="D127" s="214" t="s">
        <v>202</v>
      </c>
      <c r="E127" s="161">
        <v>2971</v>
      </c>
      <c r="F127" s="193">
        <v>2</v>
      </c>
      <c r="G127" s="166">
        <v>35970.135999999999</v>
      </c>
      <c r="H127" s="235">
        <f t="shared" si="25"/>
        <v>25128</v>
      </c>
      <c r="I127" s="235">
        <f t="shared" si="26"/>
        <v>8782</v>
      </c>
      <c r="J127" s="235">
        <f t="shared" si="19"/>
        <v>1486</v>
      </c>
      <c r="K127" s="236">
        <f t="shared" si="27"/>
        <v>35396</v>
      </c>
      <c r="L127" s="166">
        <f t="shared" si="33"/>
        <v>35213.294759999997</v>
      </c>
      <c r="M127" s="166">
        <f t="shared" si="20"/>
        <v>182.70524000000296</v>
      </c>
      <c r="N127" s="166"/>
      <c r="O127" s="166">
        <f t="shared" si="28"/>
        <v>756</v>
      </c>
      <c r="P127" s="166">
        <f t="shared" si="38"/>
        <v>1812</v>
      </c>
      <c r="Q127" s="166">
        <f t="shared" si="35"/>
        <v>923</v>
      </c>
      <c r="R127" s="166">
        <f t="shared" si="36"/>
        <v>3491</v>
      </c>
      <c r="S127" s="166">
        <f t="shared" si="29"/>
        <v>1220.1045000000001</v>
      </c>
      <c r="T127" s="166">
        <f t="shared" si="37"/>
        <v>28619</v>
      </c>
      <c r="U127" s="166">
        <f t="shared" si="30"/>
        <v>10002</v>
      </c>
      <c r="V127" s="166">
        <f t="shared" si="31"/>
        <v>40107</v>
      </c>
      <c r="W127" s="278"/>
      <c r="X127" s="163">
        <f t="shared" si="32"/>
        <v>4136.8640000000014</v>
      </c>
    </row>
    <row r="128" spans="1:24" ht="13.5" x14ac:dyDescent="0.25">
      <c r="A128" s="213" t="s">
        <v>94</v>
      </c>
      <c r="B128" s="206" t="s">
        <v>220</v>
      </c>
      <c r="C128" s="209">
        <v>710</v>
      </c>
      <c r="D128" s="214" t="s">
        <v>101</v>
      </c>
      <c r="E128" s="161">
        <v>2428</v>
      </c>
      <c r="F128" s="193">
        <v>2</v>
      </c>
      <c r="G128" s="166">
        <v>35726.641600000003</v>
      </c>
      <c r="H128" s="235">
        <f t="shared" si="25"/>
        <v>25128</v>
      </c>
      <c r="I128" s="235">
        <f t="shared" si="26"/>
        <v>8782</v>
      </c>
      <c r="J128" s="235">
        <f t="shared" si="19"/>
        <v>1214</v>
      </c>
      <c r="K128" s="236">
        <f t="shared" si="27"/>
        <v>35124</v>
      </c>
      <c r="L128" s="166">
        <f t="shared" si="33"/>
        <v>34942.706440000002</v>
      </c>
      <c r="M128" s="166">
        <f t="shared" si="20"/>
        <v>181.29355999999825</v>
      </c>
      <c r="N128" s="166"/>
      <c r="O128" s="166">
        <f t="shared" si="28"/>
        <v>756</v>
      </c>
      <c r="P128" s="166">
        <f t="shared" si="38"/>
        <v>1812</v>
      </c>
      <c r="Q128" s="166">
        <f t="shared" si="35"/>
        <v>923</v>
      </c>
      <c r="R128" s="166">
        <f t="shared" si="36"/>
        <v>3491</v>
      </c>
      <c r="S128" s="166">
        <f t="shared" si="29"/>
        <v>1220.1045000000001</v>
      </c>
      <c r="T128" s="166">
        <f t="shared" si="37"/>
        <v>28619</v>
      </c>
      <c r="U128" s="166">
        <f t="shared" si="30"/>
        <v>10002</v>
      </c>
      <c r="V128" s="166">
        <f t="shared" si="31"/>
        <v>39835</v>
      </c>
      <c r="W128" s="278"/>
      <c r="X128" s="163">
        <f t="shared" si="32"/>
        <v>4108.3583999999973</v>
      </c>
    </row>
    <row r="129" spans="1:24" ht="13.5" x14ac:dyDescent="0.25">
      <c r="A129" s="213" t="s">
        <v>94</v>
      </c>
      <c r="B129" s="206" t="s">
        <v>220</v>
      </c>
      <c r="C129" s="209">
        <v>711</v>
      </c>
      <c r="D129" s="214" t="s">
        <v>102</v>
      </c>
      <c r="E129" s="161">
        <v>1483</v>
      </c>
      <c r="F129" s="193">
        <v>1</v>
      </c>
      <c r="G129" s="166">
        <v>17984.6728</v>
      </c>
      <c r="H129" s="235">
        <f t="shared" si="25"/>
        <v>12564</v>
      </c>
      <c r="I129" s="235">
        <f t="shared" si="26"/>
        <v>4391</v>
      </c>
      <c r="J129" s="235">
        <f t="shared" si="19"/>
        <v>742</v>
      </c>
      <c r="K129" s="236">
        <f t="shared" si="27"/>
        <v>17697</v>
      </c>
      <c r="L129" s="166">
        <f t="shared" si="33"/>
        <v>17606.152569999998</v>
      </c>
      <c r="M129" s="166">
        <f t="shared" si="20"/>
        <v>90.847430000001623</v>
      </c>
      <c r="N129" s="166"/>
      <c r="O129" s="166">
        <f t="shared" si="28"/>
        <v>378</v>
      </c>
      <c r="P129" s="166">
        <f t="shared" si="38"/>
        <v>906</v>
      </c>
      <c r="Q129" s="166">
        <f t="shared" si="35"/>
        <v>462</v>
      </c>
      <c r="R129" s="166">
        <f t="shared" si="36"/>
        <v>1746</v>
      </c>
      <c r="S129" s="166">
        <f t="shared" si="29"/>
        <v>610.22700000000009</v>
      </c>
      <c r="T129" s="166">
        <f t="shared" si="37"/>
        <v>14310</v>
      </c>
      <c r="U129" s="166">
        <f t="shared" si="30"/>
        <v>5001</v>
      </c>
      <c r="V129" s="166">
        <f t="shared" si="31"/>
        <v>20053</v>
      </c>
      <c r="W129" s="278"/>
      <c r="X129" s="163">
        <f t="shared" si="32"/>
        <v>2068.3271999999997</v>
      </c>
    </row>
    <row r="130" spans="1:24" ht="13.5" x14ac:dyDescent="0.25">
      <c r="A130" s="213" t="s">
        <v>94</v>
      </c>
      <c r="B130" s="206" t="s">
        <v>220</v>
      </c>
      <c r="C130" s="209">
        <v>712</v>
      </c>
      <c r="D130" s="214" t="s">
        <v>103</v>
      </c>
      <c r="E130" s="161">
        <v>1168</v>
      </c>
      <c r="F130" s="193">
        <v>1</v>
      </c>
      <c r="G130" s="166">
        <v>17843.231199999998</v>
      </c>
      <c r="H130" s="235">
        <f t="shared" si="25"/>
        <v>12564</v>
      </c>
      <c r="I130" s="235">
        <f t="shared" si="26"/>
        <v>4391</v>
      </c>
      <c r="J130" s="235">
        <f t="shared" si="19"/>
        <v>584</v>
      </c>
      <c r="K130" s="236">
        <f t="shared" si="27"/>
        <v>17539</v>
      </c>
      <c r="L130" s="166">
        <v>17485</v>
      </c>
      <c r="M130" s="166">
        <f t="shared" si="20"/>
        <v>54</v>
      </c>
      <c r="N130" s="166"/>
      <c r="O130" s="166">
        <f t="shared" si="28"/>
        <v>378</v>
      </c>
      <c r="P130" s="166">
        <f t="shared" si="38"/>
        <v>906</v>
      </c>
      <c r="Q130" s="166">
        <f t="shared" si="35"/>
        <v>462</v>
      </c>
      <c r="R130" s="166">
        <f t="shared" si="36"/>
        <v>1746</v>
      </c>
      <c r="S130" s="166">
        <f t="shared" si="29"/>
        <v>610.22700000000009</v>
      </c>
      <c r="T130" s="166">
        <f t="shared" si="37"/>
        <v>14310</v>
      </c>
      <c r="U130" s="166">
        <f t="shared" si="30"/>
        <v>5001</v>
      </c>
      <c r="V130" s="166">
        <f t="shared" si="31"/>
        <v>19895</v>
      </c>
      <c r="W130" s="278"/>
      <c r="X130" s="163">
        <f t="shared" si="32"/>
        <v>2051.7688000000016</v>
      </c>
    </row>
    <row r="131" spans="1:24" ht="13.5" x14ac:dyDescent="0.25">
      <c r="A131" s="213" t="s">
        <v>94</v>
      </c>
      <c r="B131" s="206" t="s">
        <v>220</v>
      </c>
      <c r="C131" s="209">
        <v>713</v>
      </c>
      <c r="D131" s="214" t="s">
        <v>104</v>
      </c>
      <c r="E131" s="161">
        <v>1257</v>
      </c>
      <c r="F131" s="193">
        <v>1</v>
      </c>
      <c r="G131" s="166">
        <v>17883.515200000002</v>
      </c>
      <c r="H131" s="235">
        <f t="shared" si="25"/>
        <v>12564</v>
      </c>
      <c r="I131" s="235">
        <f t="shared" si="26"/>
        <v>4391</v>
      </c>
      <c r="J131" s="235">
        <f t="shared" si="19"/>
        <v>629</v>
      </c>
      <c r="K131" s="236">
        <f t="shared" si="27"/>
        <v>17584</v>
      </c>
      <c r="L131" s="166">
        <v>17532</v>
      </c>
      <c r="M131" s="166">
        <f t="shared" si="20"/>
        <v>52</v>
      </c>
      <c r="N131" s="166"/>
      <c r="O131" s="166">
        <f t="shared" si="28"/>
        <v>378</v>
      </c>
      <c r="P131" s="166">
        <f t="shared" si="38"/>
        <v>906</v>
      </c>
      <c r="Q131" s="166">
        <f t="shared" si="35"/>
        <v>462</v>
      </c>
      <c r="R131" s="166">
        <f t="shared" si="36"/>
        <v>1746</v>
      </c>
      <c r="S131" s="166">
        <f t="shared" si="29"/>
        <v>610.22700000000009</v>
      </c>
      <c r="T131" s="166">
        <f t="shared" si="37"/>
        <v>14310</v>
      </c>
      <c r="U131" s="166">
        <f t="shared" si="30"/>
        <v>5001</v>
      </c>
      <c r="V131" s="166">
        <f t="shared" si="31"/>
        <v>19940</v>
      </c>
      <c r="W131" s="278"/>
      <c r="X131" s="163">
        <f t="shared" si="32"/>
        <v>2056.4847999999984</v>
      </c>
    </row>
    <row r="132" spans="1:24" ht="13.5" x14ac:dyDescent="0.25">
      <c r="A132" s="213" t="s">
        <v>94</v>
      </c>
      <c r="B132" s="206" t="s">
        <v>220</v>
      </c>
      <c r="C132" s="209">
        <v>714</v>
      </c>
      <c r="D132" s="214" t="s">
        <v>105</v>
      </c>
      <c r="E132" s="161">
        <v>4366</v>
      </c>
      <c r="F132" s="193">
        <v>2</v>
      </c>
      <c r="G132" s="166">
        <v>38888</v>
      </c>
      <c r="H132" s="235">
        <f t="shared" si="25"/>
        <v>25128</v>
      </c>
      <c r="I132" s="235">
        <f t="shared" si="26"/>
        <v>8782</v>
      </c>
      <c r="J132" s="235">
        <f t="shared" ref="J132:J138" si="39">ROUND(E132*0.5,0)</f>
        <v>2183</v>
      </c>
      <c r="K132" s="236">
        <f t="shared" si="27"/>
        <v>36093</v>
      </c>
      <c r="L132" s="166">
        <v>36965</v>
      </c>
      <c r="M132" s="166">
        <f t="shared" ref="M132:M138" si="40">K132-L132</f>
        <v>-872</v>
      </c>
      <c r="N132" s="166"/>
      <c r="O132" s="166">
        <f t="shared" si="28"/>
        <v>756</v>
      </c>
      <c r="P132" s="166">
        <f t="shared" si="38"/>
        <v>1812</v>
      </c>
      <c r="Q132" s="166">
        <f t="shared" ref="Q132:Q138" si="41">ROUND(1154*10/100*4*F132,0)</f>
        <v>923</v>
      </c>
      <c r="R132" s="166">
        <f t="shared" ref="R132:R138" si="42">O132+P132+Q132</f>
        <v>3491</v>
      </c>
      <c r="S132" s="166">
        <f t="shared" si="29"/>
        <v>1220.1045000000001</v>
      </c>
      <c r="T132" s="166">
        <f t="shared" ref="T132:T138" si="43">H132+R132</f>
        <v>28619</v>
      </c>
      <c r="U132" s="166">
        <f t="shared" si="30"/>
        <v>10002</v>
      </c>
      <c r="V132" s="166">
        <f t="shared" si="31"/>
        <v>40804</v>
      </c>
      <c r="W132" s="278"/>
      <c r="X132" s="163">
        <f t="shared" si="32"/>
        <v>1916</v>
      </c>
    </row>
    <row r="133" spans="1:24" ht="13.5" x14ac:dyDescent="0.25">
      <c r="A133" s="213" t="s">
        <v>94</v>
      </c>
      <c r="B133" s="206" t="s">
        <v>220</v>
      </c>
      <c r="C133" s="209">
        <v>716</v>
      </c>
      <c r="D133" s="214" t="s">
        <v>106</v>
      </c>
      <c r="E133" s="161">
        <v>3063</v>
      </c>
      <c r="F133" s="193">
        <v>2</v>
      </c>
      <c r="G133" s="166">
        <v>36011.315199999997</v>
      </c>
      <c r="H133" s="235">
        <f t="shared" ref="H133:H138" si="44">F133*1047*12</f>
        <v>25128</v>
      </c>
      <c r="I133" s="235">
        <f t="shared" ref="I133:I138" si="45">ROUND(H133*0.3495,0)</f>
        <v>8782</v>
      </c>
      <c r="J133" s="235">
        <f t="shared" si="39"/>
        <v>1532</v>
      </c>
      <c r="K133" s="236">
        <f t="shared" ref="K133:K138" si="46">H133+I133+J133</f>
        <v>35442</v>
      </c>
      <c r="L133" s="166">
        <f t="shared" ref="L133:L138" si="47">SUM(K133*0.99481+1)</f>
        <v>35259.056019999996</v>
      </c>
      <c r="M133" s="166">
        <f t="shared" si="40"/>
        <v>182.94398000000365</v>
      </c>
      <c r="N133" s="166"/>
      <c r="O133" s="166">
        <f t="shared" ref="O133:O138" si="48">ROUND(31.5*12*F133,0)</f>
        <v>756</v>
      </c>
      <c r="P133" s="166">
        <f t="shared" si="38"/>
        <v>1812</v>
      </c>
      <c r="Q133" s="166">
        <f t="shared" si="41"/>
        <v>923</v>
      </c>
      <c r="R133" s="166">
        <f t="shared" si="42"/>
        <v>3491</v>
      </c>
      <c r="S133" s="166">
        <f t="shared" ref="S133:S138" si="49">R133*34.95%</f>
        <v>1220.1045000000001</v>
      </c>
      <c r="T133" s="166">
        <f t="shared" si="43"/>
        <v>28619</v>
      </c>
      <c r="U133" s="166">
        <f t="shared" ref="U133:U138" si="50">ROUND(I133+S133,0)</f>
        <v>10002</v>
      </c>
      <c r="V133" s="166">
        <f t="shared" ref="V133:V138" si="51">J133+T133+U133</f>
        <v>40153</v>
      </c>
      <c r="W133" s="278"/>
      <c r="X133" s="163">
        <f t="shared" ref="X133:X138" si="52">V133-G133</f>
        <v>4141.6848000000027</v>
      </c>
    </row>
    <row r="134" spans="1:24" ht="13.5" x14ac:dyDescent="0.25">
      <c r="A134" s="213" t="s">
        <v>94</v>
      </c>
      <c r="B134" s="206" t="s">
        <v>220</v>
      </c>
      <c r="C134" s="209">
        <v>719</v>
      </c>
      <c r="D134" s="214" t="s">
        <v>107</v>
      </c>
      <c r="E134" s="161">
        <v>4520</v>
      </c>
      <c r="F134" s="193">
        <v>2</v>
      </c>
      <c r="G134" s="166">
        <v>36663.020799999998</v>
      </c>
      <c r="H134" s="235">
        <f t="shared" si="44"/>
        <v>25128</v>
      </c>
      <c r="I134" s="235">
        <f t="shared" si="45"/>
        <v>8782</v>
      </c>
      <c r="J134" s="235">
        <f t="shared" si="39"/>
        <v>2260</v>
      </c>
      <c r="K134" s="236">
        <f t="shared" si="46"/>
        <v>36170</v>
      </c>
      <c r="L134" s="166">
        <f t="shared" si="47"/>
        <v>35983.277699999999</v>
      </c>
      <c r="M134" s="166">
        <f t="shared" si="40"/>
        <v>186.72230000000127</v>
      </c>
      <c r="N134" s="166"/>
      <c r="O134" s="166">
        <f t="shared" si="48"/>
        <v>756</v>
      </c>
      <c r="P134" s="166">
        <f t="shared" si="38"/>
        <v>1812</v>
      </c>
      <c r="Q134" s="166">
        <f t="shared" si="41"/>
        <v>923</v>
      </c>
      <c r="R134" s="166">
        <f t="shared" si="42"/>
        <v>3491</v>
      </c>
      <c r="S134" s="166">
        <f t="shared" si="49"/>
        <v>1220.1045000000001</v>
      </c>
      <c r="T134" s="166">
        <f t="shared" si="43"/>
        <v>28619</v>
      </c>
      <c r="U134" s="166">
        <f t="shared" si="50"/>
        <v>10002</v>
      </c>
      <c r="V134" s="166">
        <f t="shared" si="51"/>
        <v>40881</v>
      </c>
      <c r="W134" s="278"/>
      <c r="X134" s="163">
        <f t="shared" si="52"/>
        <v>4217.9792000000016</v>
      </c>
    </row>
    <row r="135" spans="1:24" ht="13.5" x14ac:dyDescent="0.25">
      <c r="A135" s="213" t="s">
        <v>94</v>
      </c>
      <c r="B135" s="206" t="s">
        <v>220</v>
      </c>
      <c r="C135" s="209">
        <v>720</v>
      </c>
      <c r="D135" s="214" t="s">
        <v>108</v>
      </c>
      <c r="E135" s="161">
        <v>2172</v>
      </c>
      <c r="F135" s="193">
        <v>1</v>
      </c>
      <c r="G135" s="166">
        <v>18292.621599999999</v>
      </c>
      <c r="H135" s="235">
        <f t="shared" si="44"/>
        <v>12564</v>
      </c>
      <c r="I135" s="235">
        <f t="shared" si="45"/>
        <v>4391</v>
      </c>
      <c r="J135" s="235">
        <f t="shared" si="39"/>
        <v>1086</v>
      </c>
      <c r="K135" s="236">
        <f t="shared" si="46"/>
        <v>18041</v>
      </c>
      <c r="L135" s="166">
        <v>17891</v>
      </c>
      <c r="M135" s="166">
        <f t="shared" si="40"/>
        <v>150</v>
      </c>
      <c r="N135" s="166">
        <f>SUM(L120:L138)</f>
        <v>573936.19097999996</v>
      </c>
      <c r="O135" s="166">
        <f t="shared" si="48"/>
        <v>378</v>
      </c>
      <c r="P135" s="166">
        <f t="shared" si="38"/>
        <v>906</v>
      </c>
      <c r="Q135" s="166">
        <f t="shared" si="41"/>
        <v>462</v>
      </c>
      <c r="R135" s="166">
        <f t="shared" si="42"/>
        <v>1746</v>
      </c>
      <c r="S135" s="166">
        <f t="shared" si="49"/>
        <v>610.22700000000009</v>
      </c>
      <c r="T135" s="166">
        <f t="shared" si="43"/>
        <v>14310</v>
      </c>
      <c r="U135" s="166">
        <f t="shared" si="50"/>
        <v>5001</v>
      </c>
      <c r="V135" s="166">
        <f t="shared" si="51"/>
        <v>20397</v>
      </c>
      <c r="W135" s="278"/>
      <c r="X135" s="163">
        <f t="shared" si="52"/>
        <v>2104.3784000000014</v>
      </c>
    </row>
    <row r="136" spans="1:24" ht="13.5" x14ac:dyDescent="0.25">
      <c r="A136" s="213" t="s">
        <v>94</v>
      </c>
      <c r="B136" s="206" t="s">
        <v>220</v>
      </c>
      <c r="C136" s="209">
        <v>721</v>
      </c>
      <c r="D136" s="214" t="s">
        <v>109</v>
      </c>
      <c r="E136" s="161">
        <v>16815</v>
      </c>
      <c r="F136" s="193">
        <v>5</v>
      </c>
      <c r="G136" s="166">
        <v>95796</v>
      </c>
      <c r="H136" s="235">
        <f t="shared" si="44"/>
        <v>62820</v>
      </c>
      <c r="I136" s="235">
        <f t="shared" si="45"/>
        <v>21956</v>
      </c>
      <c r="J136" s="235">
        <f t="shared" si="39"/>
        <v>8408</v>
      </c>
      <c r="K136" s="236">
        <f t="shared" si="46"/>
        <v>93184</v>
      </c>
      <c r="L136" s="166">
        <f t="shared" si="47"/>
        <v>92701.375039999999</v>
      </c>
      <c r="M136" s="166">
        <f t="shared" si="40"/>
        <v>482.62496000000101</v>
      </c>
      <c r="N136" s="166"/>
      <c r="O136" s="166">
        <f t="shared" si="48"/>
        <v>1890</v>
      </c>
      <c r="P136" s="166">
        <f t="shared" si="38"/>
        <v>4530</v>
      </c>
      <c r="Q136" s="166">
        <f t="shared" si="41"/>
        <v>2308</v>
      </c>
      <c r="R136" s="166">
        <f t="shared" si="42"/>
        <v>8728</v>
      </c>
      <c r="S136" s="166">
        <f t="shared" si="49"/>
        <v>3050.4360000000001</v>
      </c>
      <c r="T136" s="166">
        <f t="shared" si="43"/>
        <v>71548</v>
      </c>
      <c r="U136" s="166">
        <f t="shared" si="50"/>
        <v>25006</v>
      </c>
      <c r="V136" s="166">
        <f t="shared" si="51"/>
        <v>104962</v>
      </c>
      <c r="W136" s="278"/>
      <c r="X136" s="163">
        <f t="shared" si="52"/>
        <v>9166</v>
      </c>
    </row>
    <row r="137" spans="1:24" ht="13.5" x14ac:dyDescent="0.25">
      <c r="A137" s="213" t="s">
        <v>94</v>
      </c>
      <c r="B137" s="206" t="s">
        <v>220</v>
      </c>
      <c r="C137" s="209">
        <v>722</v>
      </c>
      <c r="D137" s="182" t="s">
        <v>110</v>
      </c>
      <c r="E137" s="161">
        <v>1156</v>
      </c>
      <c r="F137" s="193">
        <v>1</v>
      </c>
      <c r="G137" s="166">
        <v>17837.86</v>
      </c>
      <c r="H137" s="235">
        <f t="shared" si="44"/>
        <v>12564</v>
      </c>
      <c r="I137" s="235">
        <f t="shared" si="45"/>
        <v>4391</v>
      </c>
      <c r="J137" s="235">
        <f t="shared" si="39"/>
        <v>578</v>
      </c>
      <c r="K137" s="236">
        <f t="shared" si="46"/>
        <v>17533</v>
      </c>
      <c r="L137" s="166">
        <f t="shared" si="47"/>
        <v>17443.00373</v>
      </c>
      <c r="M137" s="166">
        <f t="shared" si="40"/>
        <v>89.99626999999964</v>
      </c>
      <c r="N137" s="166"/>
      <c r="O137" s="166">
        <f t="shared" si="48"/>
        <v>378</v>
      </c>
      <c r="P137" s="166">
        <f t="shared" si="38"/>
        <v>906</v>
      </c>
      <c r="Q137" s="166">
        <f t="shared" si="41"/>
        <v>462</v>
      </c>
      <c r="R137" s="166">
        <f t="shared" si="42"/>
        <v>1746</v>
      </c>
      <c r="S137" s="166">
        <f t="shared" si="49"/>
        <v>610.22700000000009</v>
      </c>
      <c r="T137" s="166">
        <f t="shared" si="43"/>
        <v>14310</v>
      </c>
      <c r="U137" s="166">
        <f t="shared" si="50"/>
        <v>5001</v>
      </c>
      <c r="V137" s="166">
        <f t="shared" si="51"/>
        <v>19889</v>
      </c>
      <c r="W137" s="278"/>
      <c r="X137" s="163">
        <f t="shared" si="52"/>
        <v>2051.1399999999994</v>
      </c>
    </row>
    <row r="138" spans="1:24" ht="13.5" x14ac:dyDescent="0.25">
      <c r="A138" s="213" t="s">
        <v>94</v>
      </c>
      <c r="B138" s="206" t="s">
        <v>220</v>
      </c>
      <c r="C138" s="209">
        <v>723</v>
      </c>
      <c r="D138" s="182" t="s">
        <v>203</v>
      </c>
      <c r="E138" s="161">
        <v>2144</v>
      </c>
      <c r="F138" s="193">
        <v>1</v>
      </c>
      <c r="G138" s="166">
        <v>18280.088800000001</v>
      </c>
      <c r="H138" s="235">
        <f t="shared" si="44"/>
        <v>12564</v>
      </c>
      <c r="I138" s="235">
        <f t="shared" si="45"/>
        <v>4391</v>
      </c>
      <c r="J138" s="235">
        <f t="shared" si="39"/>
        <v>1072</v>
      </c>
      <c r="K138" s="236">
        <f t="shared" si="46"/>
        <v>18027</v>
      </c>
      <c r="L138" s="166">
        <f t="shared" si="47"/>
        <v>17934.439869999998</v>
      </c>
      <c r="M138" s="166">
        <f t="shared" si="40"/>
        <v>92.560130000001664</v>
      </c>
      <c r="N138" s="166">
        <f>SUM(K120:K138)</f>
        <v>573627</v>
      </c>
      <c r="O138" s="166">
        <f t="shared" si="48"/>
        <v>378</v>
      </c>
      <c r="P138" s="166">
        <f t="shared" si="38"/>
        <v>906</v>
      </c>
      <c r="Q138" s="166">
        <f t="shared" si="41"/>
        <v>462</v>
      </c>
      <c r="R138" s="166">
        <f t="shared" si="42"/>
        <v>1746</v>
      </c>
      <c r="S138" s="166">
        <f t="shared" si="49"/>
        <v>610.22700000000009</v>
      </c>
      <c r="T138" s="166">
        <f t="shared" si="43"/>
        <v>14310</v>
      </c>
      <c r="U138" s="166">
        <f t="shared" si="50"/>
        <v>5001</v>
      </c>
      <c r="V138" s="166">
        <f t="shared" si="51"/>
        <v>20383</v>
      </c>
      <c r="W138" s="278"/>
      <c r="X138" s="163">
        <f t="shared" si="52"/>
        <v>2102.9111999999986</v>
      </c>
    </row>
    <row r="139" spans="1:24" ht="13.5" x14ac:dyDescent="0.25">
      <c r="A139" s="206" t="s">
        <v>1</v>
      </c>
      <c r="B139" s="206" t="s">
        <v>222</v>
      </c>
      <c r="C139" s="206">
        <v>130</v>
      </c>
      <c r="D139" s="219" t="s">
        <v>138</v>
      </c>
      <c r="E139" s="194">
        <v>20378</v>
      </c>
      <c r="F139" s="206">
        <v>3</v>
      </c>
      <c r="G139" s="237">
        <v>44623</v>
      </c>
      <c r="H139" s="238">
        <f t="shared" ref="H139:H146" si="53">F139*1047*12</f>
        <v>37692</v>
      </c>
      <c r="I139" s="238">
        <f>ROUND(H139*0.3495,0)</f>
        <v>13173</v>
      </c>
      <c r="J139" s="238">
        <f t="shared" ref="J139:J146" si="54">ROUND(E139*0.5,0)</f>
        <v>10189</v>
      </c>
      <c r="K139" s="239">
        <f>H139+I139+J139</f>
        <v>61054</v>
      </c>
      <c r="L139" s="166">
        <v>36591</v>
      </c>
      <c r="M139" s="166">
        <f t="shared" ref="M139:M146" si="55">K139-L139</f>
        <v>24463</v>
      </c>
      <c r="N139" s="166"/>
      <c r="O139" s="237">
        <f t="shared" ref="O139:O146" si="56">ROUND(31.5*12*F139,0)</f>
        <v>1134</v>
      </c>
      <c r="P139" s="166">
        <f t="shared" ref="P139:P146" si="57">ROUND(1078.5*7/100*12*F139,0)</f>
        <v>2718</v>
      </c>
      <c r="Q139" s="166">
        <f t="shared" ref="Q139:Q146" si="58">ROUND(1154*10/100*4*F139,0)</f>
        <v>1385</v>
      </c>
      <c r="R139" s="166">
        <f>O139+P139+Q139</f>
        <v>5237</v>
      </c>
      <c r="S139" s="166">
        <f>R139*34.95%</f>
        <v>1830.3315000000002</v>
      </c>
      <c r="T139" s="166">
        <f>H139+R139</f>
        <v>42929</v>
      </c>
      <c r="U139" s="166">
        <f>ROUND(I139+S139,0)</f>
        <v>15003</v>
      </c>
      <c r="V139" s="166">
        <f>J139+T139+U139</f>
        <v>68121</v>
      </c>
      <c r="W139" s="220"/>
      <c r="X139" s="163">
        <f>V139-G139</f>
        <v>23498</v>
      </c>
    </row>
    <row r="140" spans="1:24" ht="13.5" x14ac:dyDescent="0.25">
      <c r="A140" s="206" t="s">
        <v>150</v>
      </c>
      <c r="B140" s="206" t="s">
        <v>222</v>
      </c>
      <c r="C140" s="171">
        <v>230</v>
      </c>
      <c r="D140" s="221" t="s">
        <v>139</v>
      </c>
      <c r="E140" s="192">
        <v>15485</v>
      </c>
      <c r="F140" s="211">
        <v>2</v>
      </c>
      <c r="G140" s="237">
        <v>42513</v>
      </c>
      <c r="H140" s="238">
        <f t="shared" si="53"/>
        <v>25128</v>
      </c>
      <c r="I140" s="238">
        <f t="shared" ref="I140:I146" si="59">ROUND(H140*0.3495,0)</f>
        <v>8782</v>
      </c>
      <c r="J140" s="238">
        <f t="shared" si="54"/>
        <v>7743</v>
      </c>
      <c r="K140" s="239">
        <f t="shared" ref="K140:K145" si="60">H140+I140+J140</f>
        <v>41653</v>
      </c>
      <c r="L140" s="166">
        <f t="shared" ref="L140:L146" si="61">SUM(K140*0.99481+1)</f>
        <v>41437.820930000002</v>
      </c>
      <c r="M140" s="166">
        <f t="shared" si="55"/>
        <v>215.17906999999832</v>
      </c>
      <c r="N140" s="166"/>
      <c r="O140" s="237">
        <f t="shared" si="56"/>
        <v>756</v>
      </c>
      <c r="P140" s="166">
        <f t="shared" si="57"/>
        <v>1812</v>
      </c>
      <c r="Q140" s="166">
        <f t="shared" si="58"/>
        <v>923</v>
      </c>
      <c r="R140" s="166">
        <f t="shared" ref="R140:R146" si="62">O140+P140+Q140</f>
        <v>3491</v>
      </c>
      <c r="S140" s="166">
        <f t="shared" ref="S140:S146" si="63">R140*34.95%</f>
        <v>1220.1045000000001</v>
      </c>
      <c r="T140" s="166">
        <f t="shared" ref="T140:T146" si="64">H140+R140</f>
        <v>28619</v>
      </c>
      <c r="U140" s="166">
        <f t="shared" ref="U140:U146" si="65">ROUND(I140+S140,0)</f>
        <v>10002</v>
      </c>
      <c r="V140" s="166">
        <f t="shared" ref="V140:V146" si="66">J140+T140+U140</f>
        <v>46364</v>
      </c>
      <c r="W140" s="220"/>
      <c r="X140" s="163">
        <f t="shared" ref="X140:X146" si="67">V140-G140</f>
        <v>3851</v>
      </c>
    </row>
    <row r="141" spans="1:24" ht="13.5" x14ac:dyDescent="0.25">
      <c r="A141" s="206" t="s">
        <v>151</v>
      </c>
      <c r="B141" s="206" t="s">
        <v>222</v>
      </c>
      <c r="C141" s="171">
        <v>330</v>
      </c>
      <c r="D141" s="221" t="s">
        <v>140</v>
      </c>
      <c r="E141" s="192">
        <v>15502</v>
      </c>
      <c r="F141" s="193">
        <v>2</v>
      </c>
      <c r="G141" s="237">
        <v>42594</v>
      </c>
      <c r="H141" s="238">
        <f t="shared" si="53"/>
        <v>25128</v>
      </c>
      <c r="I141" s="238">
        <f t="shared" si="59"/>
        <v>8782</v>
      </c>
      <c r="J141" s="238">
        <f t="shared" si="54"/>
        <v>7751</v>
      </c>
      <c r="K141" s="239">
        <f t="shared" si="60"/>
        <v>41661</v>
      </c>
      <c r="L141" s="166"/>
      <c r="M141" s="166"/>
      <c r="N141" s="166"/>
      <c r="O141" s="237">
        <f t="shared" si="56"/>
        <v>756</v>
      </c>
      <c r="P141" s="166">
        <f t="shared" si="57"/>
        <v>1812</v>
      </c>
      <c r="Q141" s="166">
        <f t="shared" si="58"/>
        <v>923</v>
      </c>
      <c r="R141" s="166">
        <f t="shared" si="62"/>
        <v>3491</v>
      </c>
      <c r="S141" s="166">
        <f t="shared" si="63"/>
        <v>1220.1045000000001</v>
      </c>
      <c r="T141" s="166">
        <f t="shared" si="64"/>
        <v>28619</v>
      </c>
      <c r="U141" s="166">
        <f t="shared" si="65"/>
        <v>10002</v>
      </c>
      <c r="V141" s="166">
        <f t="shared" si="66"/>
        <v>46372</v>
      </c>
      <c r="W141" s="220"/>
      <c r="X141" s="163">
        <f t="shared" si="67"/>
        <v>3778</v>
      </c>
    </row>
    <row r="142" spans="1:24" ht="13.5" x14ac:dyDescent="0.25">
      <c r="A142" s="206" t="s">
        <v>37</v>
      </c>
      <c r="B142" s="206" t="s">
        <v>222</v>
      </c>
      <c r="C142" s="171">
        <v>430</v>
      </c>
      <c r="D142" s="221" t="s">
        <v>141</v>
      </c>
      <c r="E142" s="192">
        <v>19252</v>
      </c>
      <c r="F142" s="193">
        <v>2</v>
      </c>
      <c r="G142" s="237">
        <v>44532</v>
      </c>
      <c r="H142" s="238">
        <f t="shared" si="53"/>
        <v>25128</v>
      </c>
      <c r="I142" s="238">
        <f t="shared" si="59"/>
        <v>8782</v>
      </c>
      <c r="J142" s="238">
        <f t="shared" si="54"/>
        <v>9626</v>
      </c>
      <c r="K142" s="239">
        <f t="shared" si="60"/>
        <v>43536</v>
      </c>
      <c r="L142" s="166"/>
      <c r="M142" s="166"/>
      <c r="N142" s="166"/>
      <c r="O142" s="237">
        <f t="shared" si="56"/>
        <v>756</v>
      </c>
      <c r="P142" s="166">
        <f t="shared" si="57"/>
        <v>1812</v>
      </c>
      <c r="Q142" s="166">
        <f t="shared" si="58"/>
        <v>923</v>
      </c>
      <c r="R142" s="166">
        <f t="shared" si="62"/>
        <v>3491</v>
      </c>
      <c r="S142" s="166">
        <f t="shared" si="63"/>
        <v>1220.1045000000001</v>
      </c>
      <c r="T142" s="166">
        <f t="shared" si="64"/>
        <v>28619</v>
      </c>
      <c r="U142" s="166">
        <f t="shared" si="65"/>
        <v>10002</v>
      </c>
      <c r="V142" s="166">
        <f t="shared" si="66"/>
        <v>48247</v>
      </c>
      <c r="W142" s="220"/>
      <c r="X142" s="163">
        <f t="shared" si="67"/>
        <v>3715</v>
      </c>
    </row>
    <row r="143" spans="1:24" ht="13.5" x14ac:dyDescent="0.25">
      <c r="A143" s="206" t="s">
        <v>54</v>
      </c>
      <c r="B143" s="206" t="s">
        <v>222</v>
      </c>
      <c r="C143" s="171">
        <v>530</v>
      </c>
      <c r="D143" s="221" t="s">
        <v>142</v>
      </c>
      <c r="E143" s="192">
        <v>21285</v>
      </c>
      <c r="F143" s="193">
        <v>3</v>
      </c>
      <c r="G143" s="237">
        <v>62908</v>
      </c>
      <c r="H143" s="238">
        <f t="shared" si="53"/>
        <v>37692</v>
      </c>
      <c r="I143" s="238">
        <f t="shared" si="59"/>
        <v>13173</v>
      </c>
      <c r="J143" s="238">
        <f t="shared" si="54"/>
        <v>10643</v>
      </c>
      <c r="K143" s="239">
        <f t="shared" si="60"/>
        <v>61508</v>
      </c>
      <c r="L143" s="166">
        <v>17891</v>
      </c>
      <c r="M143" s="166">
        <f t="shared" si="55"/>
        <v>43617</v>
      </c>
      <c r="N143" s="166">
        <f>SUM(L140:L146)</f>
        <v>225263.14449999999</v>
      </c>
      <c r="O143" s="237">
        <f t="shared" si="56"/>
        <v>1134</v>
      </c>
      <c r="P143" s="166">
        <f t="shared" si="57"/>
        <v>2718</v>
      </c>
      <c r="Q143" s="166">
        <f t="shared" si="58"/>
        <v>1385</v>
      </c>
      <c r="R143" s="166">
        <f t="shared" si="62"/>
        <v>5237</v>
      </c>
      <c r="S143" s="166">
        <f t="shared" si="63"/>
        <v>1830.3315000000002</v>
      </c>
      <c r="T143" s="166">
        <f t="shared" si="64"/>
        <v>42929</v>
      </c>
      <c r="U143" s="166">
        <f t="shared" si="65"/>
        <v>15003</v>
      </c>
      <c r="V143" s="166">
        <f t="shared" si="66"/>
        <v>68575</v>
      </c>
      <c r="W143" s="220"/>
      <c r="X143" s="163">
        <f t="shared" si="67"/>
        <v>5667</v>
      </c>
    </row>
    <row r="144" spans="1:24" ht="13.5" x14ac:dyDescent="0.25">
      <c r="A144" s="206" t="s">
        <v>78</v>
      </c>
      <c r="B144" s="206" t="s">
        <v>222</v>
      </c>
      <c r="C144" s="171">
        <v>630</v>
      </c>
      <c r="D144" s="221" t="s">
        <v>143</v>
      </c>
      <c r="E144" s="192">
        <v>17211</v>
      </c>
      <c r="F144" s="193">
        <v>2</v>
      </c>
      <c r="G144" s="237">
        <v>43523</v>
      </c>
      <c r="H144" s="238">
        <f t="shared" si="53"/>
        <v>25128</v>
      </c>
      <c r="I144" s="238">
        <f t="shared" si="59"/>
        <v>8782</v>
      </c>
      <c r="J144" s="238">
        <f t="shared" si="54"/>
        <v>8606</v>
      </c>
      <c r="K144" s="239">
        <f t="shared" si="60"/>
        <v>42516</v>
      </c>
      <c r="L144" s="166">
        <f t="shared" si="61"/>
        <v>42296.341959999998</v>
      </c>
      <c r="M144" s="166">
        <f t="shared" si="55"/>
        <v>219.65804000000207</v>
      </c>
      <c r="N144" s="166"/>
      <c r="O144" s="237">
        <f t="shared" si="56"/>
        <v>756</v>
      </c>
      <c r="P144" s="166">
        <f t="shared" si="57"/>
        <v>1812</v>
      </c>
      <c r="Q144" s="166">
        <f t="shared" si="58"/>
        <v>923</v>
      </c>
      <c r="R144" s="166">
        <f t="shared" si="62"/>
        <v>3491</v>
      </c>
      <c r="S144" s="166">
        <f t="shared" si="63"/>
        <v>1220.1045000000001</v>
      </c>
      <c r="T144" s="166">
        <f t="shared" si="64"/>
        <v>28619</v>
      </c>
      <c r="U144" s="166">
        <f t="shared" si="65"/>
        <v>10002</v>
      </c>
      <c r="V144" s="166">
        <f t="shared" si="66"/>
        <v>47227</v>
      </c>
      <c r="W144" s="220"/>
      <c r="X144" s="163">
        <f t="shared" si="67"/>
        <v>3704</v>
      </c>
    </row>
    <row r="145" spans="1:24" ht="13.5" x14ac:dyDescent="0.25">
      <c r="A145" s="206" t="s">
        <v>111</v>
      </c>
      <c r="B145" s="206" t="s">
        <v>222</v>
      </c>
      <c r="C145" s="171">
        <v>830</v>
      </c>
      <c r="D145" s="222" t="s">
        <v>144</v>
      </c>
      <c r="E145" s="192">
        <v>22197</v>
      </c>
      <c r="F145" s="193">
        <v>3</v>
      </c>
      <c r="G145" s="237">
        <v>63649</v>
      </c>
      <c r="H145" s="238">
        <f t="shared" si="53"/>
        <v>37692</v>
      </c>
      <c r="I145" s="238">
        <f t="shared" si="59"/>
        <v>13173</v>
      </c>
      <c r="J145" s="238">
        <f t="shared" si="54"/>
        <v>11099</v>
      </c>
      <c r="K145" s="239">
        <f t="shared" si="60"/>
        <v>61964</v>
      </c>
      <c r="L145" s="166">
        <f t="shared" si="61"/>
        <v>61643.406839999996</v>
      </c>
      <c r="M145" s="166">
        <f t="shared" si="55"/>
        <v>320.59316000000399</v>
      </c>
      <c r="N145" s="166"/>
      <c r="O145" s="237">
        <f t="shared" si="56"/>
        <v>1134</v>
      </c>
      <c r="P145" s="166">
        <f t="shared" si="57"/>
        <v>2718</v>
      </c>
      <c r="Q145" s="166">
        <f t="shared" si="58"/>
        <v>1385</v>
      </c>
      <c r="R145" s="166">
        <f t="shared" si="62"/>
        <v>5237</v>
      </c>
      <c r="S145" s="166">
        <f t="shared" si="63"/>
        <v>1830.3315000000002</v>
      </c>
      <c r="T145" s="166">
        <f t="shared" si="64"/>
        <v>42929</v>
      </c>
      <c r="U145" s="166">
        <f t="shared" si="65"/>
        <v>15003</v>
      </c>
      <c r="V145" s="166">
        <f t="shared" si="66"/>
        <v>69031</v>
      </c>
      <c r="W145" s="220"/>
      <c r="X145" s="163">
        <f t="shared" si="67"/>
        <v>5382</v>
      </c>
    </row>
    <row r="146" spans="1:24" ht="13.5" customHeight="1" x14ac:dyDescent="0.25">
      <c r="A146" s="206" t="s">
        <v>94</v>
      </c>
      <c r="B146" s="206" t="s">
        <v>222</v>
      </c>
      <c r="C146" s="171">
        <v>730</v>
      </c>
      <c r="D146" s="222" t="s">
        <v>145</v>
      </c>
      <c r="E146" s="192">
        <v>22903</v>
      </c>
      <c r="F146" s="193">
        <v>3</v>
      </c>
      <c r="G146" s="237">
        <v>63856</v>
      </c>
      <c r="H146" s="238">
        <f t="shared" si="53"/>
        <v>37692</v>
      </c>
      <c r="I146" s="238">
        <f t="shared" si="59"/>
        <v>13173</v>
      </c>
      <c r="J146" s="238">
        <f t="shared" si="54"/>
        <v>11452</v>
      </c>
      <c r="K146" s="239">
        <f>H146+I146+J146</f>
        <v>62317</v>
      </c>
      <c r="L146" s="166">
        <f t="shared" si="61"/>
        <v>61994.574769999999</v>
      </c>
      <c r="M146" s="166">
        <f t="shared" si="55"/>
        <v>322.42523000000074</v>
      </c>
      <c r="N146" s="166">
        <f>SUM(K140:K146)</f>
        <v>355155</v>
      </c>
      <c r="O146" s="237">
        <f t="shared" si="56"/>
        <v>1134</v>
      </c>
      <c r="P146" s="166">
        <f t="shared" si="57"/>
        <v>2718</v>
      </c>
      <c r="Q146" s="166">
        <f t="shared" si="58"/>
        <v>1385</v>
      </c>
      <c r="R146" s="166">
        <f t="shared" si="62"/>
        <v>5237</v>
      </c>
      <c r="S146" s="166">
        <f t="shared" si="63"/>
        <v>1830.3315000000002</v>
      </c>
      <c r="T146" s="166">
        <f t="shared" si="64"/>
        <v>42929</v>
      </c>
      <c r="U146" s="166">
        <f t="shared" si="65"/>
        <v>15003</v>
      </c>
      <c r="V146" s="166">
        <f t="shared" si="66"/>
        <v>69384</v>
      </c>
      <c r="W146" s="220"/>
      <c r="X146" s="163">
        <f t="shared" si="67"/>
        <v>5528</v>
      </c>
    </row>
    <row r="147" spans="1:24" ht="13.5" x14ac:dyDescent="0.25">
      <c r="A147" s="181" t="s">
        <v>1</v>
      </c>
      <c r="B147" s="181" t="s">
        <v>223</v>
      </c>
      <c r="C147" s="181"/>
      <c r="D147" s="223" t="s">
        <v>152</v>
      </c>
      <c r="E147" s="224">
        <v>535</v>
      </c>
      <c r="F147" s="224"/>
      <c r="G147" s="237">
        <v>5466.6958000000004</v>
      </c>
      <c r="H147" s="240">
        <v>11.7</v>
      </c>
      <c r="I147" s="210">
        <v>10.57</v>
      </c>
      <c r="J147" s="241"/>
      <c r="K147" s="242"/>
      <c r="L147" s="241"/>
      <c r="M147" s="241"/>
      <c r="N147" s="241"/>
      <c r="O147" s="242"/>
      <c r="P147" s="241"/>
      <c r="Q147" s="241"/>
      <c r="R147" s="157"/>
      <c r="S147" s="241"/>
      <c r="T147" s="241"/>
      <c r="U147" s="241"/>
      <c r="V147" s="243">
        <v>5655</v>
      </c>
      <c r="W147" s="277">
        <f>SUM(V147:V153)</f>
        <v>96282</v>
      </c>
      <c r="X147" s="195">
        <f>V147-G147</f>
        <v>188.30419999999958</v>
      </c>
    </row>
    <row r="148" spans="1:24" ht="13.5" x14ac:dyDescent="0.25">
      <c r="A148" s="181" t="s">
        <v>1</v>
      </c>
      <c r="B148" s="181" t="s">
        <v>223</v>
      </c>
      <c r="C148" s="181"/>
      <c r="D148" s="223" t="s">
        <v>156</v>
      </c>
      <c r="E148" s="224">
        <v>964</v>
      </c>
      <c r="F148" s="224"/>
      <c r="G148" s="237">
        <v>10243</v>
      </c>
      <c r="H148" s="240">
        <v>11.7</v>
      </c>
      <c r="I148" s="210">
        <v>10.57</v>
      </c>
      <c r="J148" s="241"/>
      <c r="K148" s="242"/>
      <c r="L148" s="241"/>
      <c r="M148" s="241"/>
      <c r="N148" s="241"/>
      <c r="O148" s="242"/>
      <c r="P148" s="241"/>
      <c r="Q148" s="241"/>
      <c r="R148" s="157"/>
      <c r="S148" s="241"/>
      <c r="T148" s="241"/>
      <c r="U148" s="241"/>
      <c r="V148" s="238">
        <v>10189</v>
      </c>
      <c r="W148" s="277"/>
      <c r="X148" s="195">
        <f t="shared" ref="X148:X187" si="68">V148-G148</f>
        <v>-54</v>
      </c>
    </row>
    <row r="149" spans="1:24" ht="13.5" x14ac:dyDescent="0.25">
      <c r="A149" s="181" t="s">
        <v>1</v>
      </c>
      <c r="B149" s="181" t="s">
        <v>223</v>
      </c>
      <c r="C149" s="181"/>
      <c r="D149" s="223" t="s">
        <v>153</v>
      </c>
      <c r="E149" s="224">
        <v>411</v>
      </c>
      <c r="F149" s="224"/>
      <c r="G149" s="237">
        <v>4518.1799200000005</v>
      </c>
      <c r="H149" s="240">
        <v>11.7</v>
      </c>
      <c r="I149" s="210">
        <v>10.57</v>
      </c>
      <c r="J149" s="241"/>
      <c r="K149" s="242"/>
      <c r="L149" s="241"/>
      <c r="M149" s="241"/>
      <c r="N149" s="241"/>
      <c r="O149" s="242"/>
      <c r="P149" s="241"/>
      <c r="Q149" s="241"/>
      <c r="R149" s="157"/>
      <c r="S149" s="241"/>
      <c r="T149" s="241"/>
      <c r="U149" s="241"/>
      <c r="V149" s="238">
        <v>4344</v>
      </c>
      <c r="W149" s="277"/>
      <c r="X149" s="195">
        <f t="shared" si="68"/>
        <v>-174.17992000000049</v>
      </c>
    </row>
    <row r="150" spans="1:24" ht="13.5" x14ac:dyDescent="0.25">
      <c r="A150" s="181" t="s">
        <v>1</v>
      </c>
      <c r="B150" s="181" t="s">
        <v>223</v>
      </c>
      <c r="C150" s="181"/>
      <c r="D150" s="223" t="s">
        <v>241</v>
      </c>
      <c r="E150" s="224">
        <v>1517</v>
      </c>
      <c r="F150" s="224"/>
      <c r="G150" s="237">
        <v>16510</v>
      </c>
      <c r="H150" s="240">
        <v>11.7</v>
      </c>
      <c r="I150" s="210">
        <v>10.57</v>
      </c>
      <c r="J150" s="241"/>
      <c r="K150" s="242"/>
      <c r="L150" s="241"/>
      <c r="M150" s="241"/>
      <c r="N150" s="241"/>
      <c r="O150" s="242"/>
      <c r="P150" s="241"/>
      <c r="Q150" s="241"/>
      <c r="R150" s="157"/>
      <c r="S150" s="241"/>
      <c r="T150" s="241"/>
      <c r="U150" s="241"/>
      <c r="V150" s="238">
        <v>16035</v>
      </c>
      <c r="W150" s="277"/>
      <c r="X150" s="195">
        <f t="shared" si="68"/>
        <v>-475</v>
      </c>
    </row>
    <row r="151" spans="1:24" ht="13.5" x14ac:dyDescent="0.25">
      <c r="A151" s="181" t="s">
        <v>1</v>
      </c>
      <c r="B151" s="181" t="s">
        <v>223</v>
      </c>
      <c r="C151" s="181"/>
      <c r="D151" s="223" t="s">
        <v>154</v>
      </c>
      <c r="E151" s="224">
        <v>3660</v>
      </c>
      <c r="F151" s="224"/>
      <c r="G151" s="237">
        <v>35253</v>
      </c>
      <c r="H151" s="240">
        <v>11.7</v>
      </c>
      <c r="I151" s="210">
        <v>10.57</v>
      </c>
      <c r="J151" s="241"/>
      <c r="K151" s="242"/>
      <c r="L151" s="241"/>
      <c r="M151" s="241"/>
      <c r="N151" s="241"/>
      <c r="O151" s="242"/>
      <c r="P151" s="241"/>
      <c r="Q151" s="241"/>
      <c r="R151" s="157"/>
      <c r="S151" s="241"/>
      <c r="T151" s="241"/>
      <c r="U151" s="241"/>
      <c r="V151" s="238">
        <v>38686</v>
      </c>
      <c r="W151" s="277"/>
      <c r="X151" s="195">
        <f t="shared" si="68"/>
        <v>3433</v>
      </c>
    </row>
    <row r="152" spans="1:24" ht="13.5" x14ac:dyDescent="0.25">
      <c r="A152" s="181" t="s">
        <v>1</v>
      </c>
      <c r="B152" s="181" t="s">
        <v>223</v>
      </c>
      <c r="C152" s="181"/>
      <c r="D152" s="223" t="s">
        <v>155</v>
      </c>
      <c r="E152" s="224">
        <v>500</v>
      </c>
      <c r="F152" s="224"/>
      <c r="G152" s="237">
        <v>5333.27178</v>
      </c>
      <c r="H152" s="240">
        <v>11.7</v>
      </c>
      <c r="I152" s="210">
        <v>10.57</v>
      </c>
      <c r="J152" s="241"/>
      <c r="K152" s="242"/>
      <c r="L152" s="241"/>
      <c r="M152" s="241"/>
      <c r="N152" s="241"/>
      <c r="O152" s="242"/>
      <c r="P152" s="241"/>
      <c r="Q152" s="241"/>
      <c r="R152" s="157"/>
      <c r="S152" s="241"/>
      <c r="T152" s="241"/>
      <c r="U152" s="241"/>
      <c r="V152" s="238">
        <v>5285</v>
      </c>
      <c r="W152" s="277"/>
      <c r="X152" s="195">
        <f t="shared" si="68"/>
        <v>-48.271780000000035</v>
      </c>
    </row>
    <row r="153" spans="1:24" ht="13.5" x14ac:dyDescent="0.25">
      <c r="A153" s="181" t="s">
        <v>1</v>
      </c>
      <c r="B153" s="181" t="s">
        <v>223</v>
      </c>
      <c r="C153" s="181"/>
      <c r="D153" s="223" t="s">
        <v>157</v>
      </c>
      <c r="E153" s="224">
        <v>1522</v>
      </c>
      <c r="F153" s="224"/>
      <c r="G153" s="237">
        <v>14656.331240000001</v>
      </c>
      <c r="H153" s="240">
        <v>11.7</v>
      </c>
      <c r="I153" s="210">
        <v>10.57</v>
      </c>
      <c r="J153" s="241"/>
      <c r="K153" s="242"/>
      <c r="L153" s="241"/>
      <c r="M153" s="241"/>
      <c r="N153" s="241"/>
      <c r="O153" s="242"/>
      <c r="P153" s="241"/>
      <c r="Q153" s="241"/>
      <c r="R153" s="157"/>
      <c r="S153" s="241"/>
      <c r="T153" s="241"/>
      <c r="U153" s="241"/>
      <c r="V153" s="238">
        <v>16088</v>
      </c>
      <c r="W153" s="277"/>
      <c r="X153" s="195">
        <f t="shared" si="68"/>
        <v>1431.6687599999987</v>
      </c>
    </row>
    <row r="154" spans="1:24" ht="13.5" x14ac:dyDescent="0.25">
      <c r="A154" s="226" t="s">
        <v>150</v>
      </c>
      <c r="B154" s="181" t="s">
        <v>223</v>
      </c>
      <c r="C154" s="226"/>
      <c r="D154" s="223" t="s">
        <v>158</v>
      </c>
      <c r="E154" s="224">
        <v>298</v>
      </c>
      <c r="F154" s="224"/>
      <c r="G154" s="237">
        <v>3060</v>
      </c>
      <c r="H154" s="240">
        <v>11.7</v>
      </c>
      <c r="I154" s="210">
        <v>10.57</v>
      </c>
      <c r="J154" s="241"/>
      <c r="K154" s="242"/>
      <c r="L154" s="241"/>
      <c r="M154" s="241"/>
      <c r="N154" s="241"/>
      <c r="O154" s="242"/>
      <c r="P154" s="241"/>
      <c r="Q154" s="241"/>
      <c r="R154" s="157"/>
      <c r="S154" s="241"/>
      <c r="T154" s="241"/>
      <c r="U154" s="241"/>
      <c r="V154" s="238">
        <v>3150</v>
      </c>
      <c r="W154" s="277">
        <f>SUM(V154:V156)</f>
        <v>25115</v>
      </c>
      <c r="X154" s="195">
        <f t="shared" si="68"/>
        <v>90</v>
      </c>
    </row>
    <row r="155" spans="1:24" ht="13.5" x14ac:dyDescent="0.25">
      <c r="A155" s="226" t="s">
        <v>150</v>
      </c>
      <c r="B155" s="181" t="s">
        <v>223</v>
      </c>
      <c r="C155" s="226"/>
      <c r="D155" s="223" t="s">
        <v>239</v>
      </c>
      <c r="E155" s="224">
        <v>91</v>
      </c>
      <c r="F155" s="224"/>
      <c r="G155" s="237">
        <v>887.50166000000002</v>
      </c>
      <c r="H155" s="240">
        <v>11.7</v>
      </c>
      <c r="I155" s="210">
        <v>10.57</v>
      </c>
      <c r="J155" s="241"/>
      <c r="K155" s="242"/>
      <c r="L155" s="241"/>
      <c r="M155" s="241"/>
      <c r="N155" s="241"/>
      <c r="O155" s="242"/>
      <c r="P155" s="241"/>
      <c r="Q155" s="241"/>
      <c r="R155" s="157"/>
      <c r="S155" s="241"/>
      <c r="T155" s="241"/>
      <c r="U155" s="241"/>
      <c r="V155" s="238">
        <v>962</v>
      </c>
      <c r="W155" s="277"/>
      <c r="X155" s="195">
        <f t="shared" si="68"/>
        <v>74.498339999999985</v>
      </c>
    </row>
    <row r="156" spans="1:24" ht="13.5" x14ac:dyDescent="0.25">
      <c r="A156" s="226" t="s">
        <v>150</v>
      </c>
      <c r="B156" s="181" t="s">
        <v>223</v>
      </c>
      <c r="C156" s="226"/>
      <c r="D156" s="223" t="s">
        <v>159</v>
      </c>
      <c r="E156" s="224">
        <v>1987</v>
      </c>
      <c r="F156" s="224"/>
      <c r="G156" s="237">
        <v>19800</v>
      </c>
      <c r="H156" s="240">
        <v>11.7</v>
      </c>
      <c r="I156" s="210">
        <v>10.57</v>
      </c>
      <c r="J156" s="241"/>
      <c r="K156" s="242"/>
      <c r="L156" s="241"/>
      <c r="M156" s="241"/>
      <c r="N156" s="241"/>
      <c r="O156" s="242"/>
      <c r="P156" s="241"/>
      <c r="Q156" s="241"/>
      <c r="R156" s="157"/>
      <c r="S156" s="241"/>
      <c r="T156" s="241"/>
      <c r="U156" s="241"/>
      <c r="V156" s="238">
        <v>21003</v>
      </c>
      <c r="W156" s="277"/>
      <c r="X156" s="195">
        <f t="shared" si="68"/>
        <v>1203</v>
      </c>
    </row>
    <row r="157" spans="1:24" ht="13.5" x14ac:dyDescent="0.25">
      <c r="A157" s="226" t="s">
        <v>151</v>
      </c>
      <c r="B157" s="181" t="s">
        <v>223</v>
      </c>
      <c r="C157" s="226"/>
      <c r="D157" s="223" t="s">
        <v>160</v>
      </c>
      <c r="E157" s="224">
        <v>480</v>
      </c>
      <c r="F157" s="224"/>
      <c r="G157" s="237">
        <v>4651</v>
      </c>
      <c r="H157" s="240">
        <v>11.7</v>
      </c>
      <c r="I157" s="210">
        <v>10.57</v>
      </c>
      <c r="J157" s="241"/>
      <c r="K157" s="242"/>
      <c r="L157" s="241"/>
      <c r="M157" s="241"/>
      <c r="N157" s="241"/>
      <c r="O157" s="242"/>
      <c r="P157" s="241"/>
      <c r="Q157" s="241"/>
      <c r="R157" s="157"/>
      <c r="S157" s="241"/>
      <c r="T157" s="241"/>
      <c r="U157" s="241"/>
      <c r="V157" s="238">
        <v>5074</v>
      </c>
      <c r="W157" s="227">
        <f>V157</f>
        <v>5074</v>
      </c>
      <c r="X157" s="195">
        <f t="shared" si="68"/>
        <v>423</v>
      </c>
    </row>
    <row r="158" spans="1:24" ht="13.5" x14ac:dyDescent="0.25">
      <c r="A158" s="226" t="s">
        <v>37</v>
      </c>
      <c r="B158" s="181" t="s">
        <v>223</v>
      </c>
      <c r="C158" s="226"/>
      <c r="D158" s="223" t="s">
        <v>161</v>
      </c>
      <c r="E158" s="224">
        <v>252</v>
      </c>
      <c r="F158" s="224"/>
      <c r="G158" s="237">
        <v>2404.4498400000002</v>
      </c>
      <c r="H158" s="240">
        <v>11.7</v>
      </c>
      <c r="I158" s="210">
        <v>10.57</v>
      </c>
      <c r="J158" s="241"/>
      <c r="K158" s="242"/>
      <c r="L158" s="241"/>
      <c r="M158" s="241"/>
      <c r="N158" s="241"/>
      <c r="O158" s="242"/>
      <c r="P158" s="241"/>
      <c r="Q158" s="241"/>
      <c r="R158" s="157"/>
      <c r="S158" s="241"/>
      <c r="T158" s="241"/>
      <c r="U158" s="241"/>
      <c r="V158" s="238">
        <v>2664</v>
      </c>
      <c r="W158" s="277">
        <v>58326</v>
      </c>
      <c r="X158" s="195">
        <f t="shared" si="68"/>
        <v>259.55015999999978</v>
      </c>
    </row>
    <row r="159" spans="1:24" ht="13.5" x14ac:dyDescent="0.25">
      <c r="A159" s="226" t="s">
        <v>37</v>
      </c>
      <c r="B159" s="181" t="s">
        <v>223</v>
      </c>
      <c r="C159" s="226"/>
      <c r="D159" s="228" t="s">
        <v>233</v>
      </c>
      <c r="E159" s="224">
        <v>0</v>
      </c>
      <c r="F159" s="224"/>
      <c r="G159" s="237">
        <v>0</v>
      </c>
      <c r="H159" s="240">
        <v>11.7</v>
      </c>
      <c r="I159" s="210">
        <v>10.57</v>
      </c>
      <c r="J159" s="241"/>
      <c r="K159" s="242"/>
      <c r="L159" s="241"/>
      <c r="M159" s="241"/>
      <c r="N159" s="241"/>
      <c r="O159" s="242"/>
      <c r="P159" s="241"/>
      <c r="Q159" s="241"/>
      <c r="R159" s="157"/>
      <c r="S159" s="241"/>
      <c r="T159" s="241"/>
      <c r="U159" s="241"/>
      <c r="V159" s="238">
        <v>0</v>
      </c>
      <c r="W159" s="277"/>
      <c r="X159" s="195">
        <f t="shared" si="68"/>
        <v>0</v>
      </c>
    </row>
    <row r="160" spans="1:24" ht="13.5" x14ac:dyDescent="0.25">
      <c r="A160" s="226" t="s">
        <v>37</v>
      </c>
      <c r="B160" s="181" t="s">
        <v>223</v>
      </c>
      <c r="C160" s="226"/>
      <c r="D160" s="223" t="s">
        <v>234</v>
      </c>
      <c r="E160" s="224">
        <v>15</v>
      </c>
      <c r="F160" s="224"/>
      <c r="G160" s="237">
        <v>145.85988</v>
      </c>
      <c r="H160" s="240">
        <v>11.7</v>
      </c>
      <c r="I160" s="210">
        <v>10.57</v>
      </c>
      <c r="J160" s="241"/>
      <c r="K160" s="242"/>
      <c r="L160" s="241"/>
      <c r="M160" s="241"/>
      <c r="N160" s="241"/>
      <c r="O160" s="242"/>
      <c r="P160" s="241"/>
      <c r="Q160" s="241"/>
      <c r="R160" s="157"/>
      <c r="S160" s="241"/>
      <c r="T160" s="241"/>
      <c r="U160" s="241"/>
      <c r="V160" s="238">
        <v>159</v>
      </c>
      <c r="W160" s="277"/>
      <c r="X160" s="195">
        <f t="shared" si="68"/>
        <v>13.140119999999996</v>
      </c>
    </row>
    <row r="161" spans="1:24" ht="13.5" x14ac:dyDescent="0.25">
      <c r="A161" s="226" t="s">
        <v>37</v>
      </c>
      <c r="B161" s="181" t="s">
        <v>223</v>
      </c>
      <c r="C161" s="226"/>
      <c r="D161" s="223" t="s">
        <v>162</v>
      </c>
      <c r="E161" s="224">
        <v>62</v>
      </c>
      <c r="F161" s="224"/>
      <c r="G161" s="237">
        <v>620.22498000000007</v>
      </c>
      <c r="H161" s="240">
        <v>11.7</v>
      </c>
      <c r="I161" s="210">
        <v>10.57</v>
      </c>
      <c r="J161" s="241"/>
      <c r="K161" s="242"/>
      <c r="L161" s="241"/>
      <c r="M161" s="241"/>
      <c r="N161" s="241"/>
      <c r="O161" s="242"/>
      <c r="P161" s="241"/>
      <c r="Q161" s="241"/>
      <c r="R161" s="157"/>
      <c r="S161" s="241"/>
      <c r="T161" s="241"/>
      <c r="U161" s="241"/>
      <c r="V161" s="238">
        <v>655</v>
      </c>
      <c r="W161" s="277"/>
      <c r="X161" s="195">
        <f t="shared" si="68"/>
        <v>34.775019999999927</v>
      </c>
    </row>
    <row r="162" spans="1:24" ht="13.5" x14ac:dyDescent="0.25">
      <c r="A162" s="226" t="s">
        <v>37</v>
      </c>
      <c r="B162" s="181" t="s">
        <v>223</v>
      </c>
      <c r="C162" s="226"/>
      <c r="D162" s="223" t="s">
        <v>163</v>
      </c>
      <c r="E162" s="229">
        <v>1756</v>
      </c>
      <c r="F162" s="229"/>
      <c r="G162" s="237">
        <v>17178</v>
      </c>
      <c r="H162" s="240">
        <v>11.7</v>
      </c>
      <c r="I162" s="210">
        <v>10.57</v>
      </c>
      <c r="J162" s="241"/>
      <c r="K162" s="242"/>
      <c r="L162" s="241"/>
      <c r="M162" s="241"/>
      <c r="N162" s="241"/>
      <c r="O162" s="242"/>
      <c r="P162" s="241"/>
      <c r="Q162" s="241"/>
      <c r="R162" s="157"/>
      <c r="S162" s="241"/>
      <c r="T162" s="241"/>
      <c r="U162" s="241"/>
      <c r="V162" s="238">
        <v>18561</v>
      </c>
      <c r="W162" s="277"/>
      <c r="X162" s="195">
        <f t="shared" si="68"/>
        <v>1383</v>
      </c>
    </row>
    <row r="163" spans="1:24" ht="13.5" x14ac:dyDescent="0.25">
      <c r="A163" s="226" t="s">
        <v>37</v>
      </c>
      <c r="B163" s="181" t="s">
        <v>223</v>
      </c>
      <c r="C163" s="226"/>
      <c r="D163" s="223" t="s">
        <v>164</v>
      </c>
      <c r="E163" s="225">
        <v>3246</v>
      </c>
      <c r="F163" s="225"/>
      <c r="G163" s="237">
        <v>32287</v>
      </c>
      <c r="H163" s="240">
        <v>11.7</v>
      </c>
      <c r="I163" s="210">
        <v>10.57</v>
      </c>
      <c r="J163" s="241"/>
      <c r="K163" s="242"/>
      <c r="L163" s="241"/>
      <c r="M163" s="241"/>
      <c r="N163" s="241"/>
      <c r="O163" s="242"/>
      <c r="P163" s="241"/>
      <c r="Q163" s="241"/>
      <c r="R163" s="157"/>
      <c r="S163" s="241"/>
      <c r="T163" s="241"/>
      <c r="U163" s="241"/>
      <c r="V163" s="238">
        <v>34310</v>
      </c>
      <c r="W163" s="277"/>
      <c r="X163" s="195">
        <f t="shared" si="68"/>
        <v>2023</v>
      </c>
    </row>
    <row r="164" spans="1:24" ht="13.5" x14ac:dyDescent="0.25">
      <c r="A164" s="226" t="s">
        <v>37</v>
      </c>
      <c r="B164" s="181" t="s">
        <v>223</v>
      </c>
      <c r="C164" s="226"/>
      <c r="D164" s="223" t="s">
        <v>165</v>
      </c>
      <c r="E164" s="225">
        <v>187</v>
      </c>
      <c r="F164" s="225"/>
      <c r="G164" s="237">
        <v>1918.8632</v>
      </c>
      <c r="H164" s="240">
        <v>11.7</v>
      </c>
      <c r="I164" s="210">
        <v>10.57</v>
      </c>
      <c r="J164" s="241"/>
      <c r="K164" s="242"/>
      <c r="L164" s="241"/>
      <c r="M164" s="241"/>
      <c r="N164" s="241"/>
      <c r="O164" s="242"/>
      <c r="P164" s="241"/>
      <c r="Q164" s="241"/>
      <c r="R164" s="157"/>
      <c r="S164" s="241"/>
      <c r="T164" s="241"/>
      <c r="U164" s="241"/>
      <c r="V164" s="238">
        <v>1977</v>
      </c>
      <c r="W164" s="277"/>
      <c r="X164" s="195">
        <f t="shared" si="68"/>
        <v>58.136799999999994</v>
      </c>
    </row>
    <row r="165" spans="1:24" ht="13.5" x14ac:dyDescent="0.25">
      <c r="A165" s="213" t="s">
        <v>54</v>
      </c>
      <c r="B165" s="181" t="s">
        <v>223</v>
      </c>
      <c r="C165" s="213"/>
      <c r="D165" s="223" t="s">
        <v>166</v>
      </c>
      <c r="E165" s="225">
        <v>231</v>
      </c>
      <c r="F165" s="225"/>
      <c r="G165" s="237">
        <v>2125.9516200000003</v>
      </c>
      <c r="H165" s="240">
        <v>11.7</v>
      </c>
      <c r="I165" s="210">
        <v>10.57</v>
      </c>
      <c r="J165" s="241"/>
      <c r="K165" s="242"/>
      <c r="L165" s="241"/>
      <c r="M165" s="241"/>
      <c r="N165" s="241"/>
      <c r="O165" s="242"/>
      <c r="P165" s="241"/>
      <c r="Q165" s="241"/>
      <c r="R165" s="157"/>
      <c r="S165" s="241"/>
      <c r="T165" s="241"/>
      <c r="U165" s="241"/>
      <c r="V165" s="238">
        <v>2442</v>
      </c>
      <c r="W165" s="277">
        <v>54024</v>
      </c>
      <c r="X165" s="195">
        <f t="shared" si="68"/>
        <v>316.04837999999972</v>
      </c>
    </row>
    <row r="166" spans="1:24" ht="13.5" x14ac:dyDescent="0.25">
      <c r="A166" s="213" t="s">
        <v>54</v>
      </c>
      <c r="B166" s="181" t="s">
        <v>223</v>
      </c>
      <c r="C166" s="213"/>
      <c r="D166" s="223" t="s">
        <v>167</v>
      </c>
      <c r="E166" s="225">
        <v>340</v>
      </c>
      <c r="F166" s="225"/>
      <c r="G166" s="237">
        <v>3497.0197800000001</v>
      </c>
      <c r="H166" s="240">
        <v>11.7</v>
      </c>
      <c r="I166" s="210">
        <v>10.57</v>
      </c>
      <c r="J166" s="241"/>
      <c r="K166" s="242"/>
      <c r="L166" s="241"/>
      <c r="M166" s="241"/>
      <c r="N166" s="241"/>
      <c r="O166" s="242"/>
      <c r="P166" s="241"/>
      <c r="Q166" s="241"/>
      <c r="R166" s="157"/>
      <c r="S166" s="241"/>
      <c r="T166" s="241"/>
      <c r="U166" s="241"/>
      <c r="V166" s="238">
        <v>3594</v>
      </c>
      <c r="W166" s="277"/>
      <c r="X166" s="195">
        <f t="shared" si="68"/>
        <v>96.980219999999917</v>
      </c>
    </row>
    <row r="167" spans="1:24" ht="13.5" x14ac:dyDescent="0.25">
      <c r="A167" s="213" t="s">
        <v>54</v>
      </c>
      <c r="B167" s="181" t="s">
        <v>223</v>
      </c>
      <c r="C167" s="213"/>
      <c r="D167" s="223" t="s">
        <v>168</v>
      </c>
      <c r="E167" s="225">
        <v>370</v>
      </c>
      <c r="F167" s="225"/>
      <c r="G167" s="237">
        <v>3899.9750800000002</v>
      </c>
      <c r="H167" s="240">
        <v>11.7</v>
      </c>
      <c r="I167" s="210">
        <v>10.57</v>
      </c>
      <c r="J167" s="241"/>
      <c r="K167" s="242"/>
      <c r="L167" s="241"/>
      <c r="M167" s="241"/>
      <c r="N167" s="241"/>
      <c r="O167" s="242"/>
      <c r="P167" s="241"/>
      <c r="Q167" s="241"/>
      <c r="R167" s="157"/>
      <c r="S167" s="241"/>
      <c r="T167" s="241"/>
      <c r="U167" s="241"/>
      <c r="V167" s="238">
        <v>3911</v>
      </c>
      <c r="W167" s="277"/>
      <c r="X167" s="195">
        <f t="shared" si="68"/>
        <v>11.024919999999838</v>
      </c>
    </row>
    <row r="168" spans="1:24" ht="13.5" x14ac:dyDescent="0.25">
      <c r="A168" s="213" t="s">
        <v>54</v>
      </c>
      <c r="B168" s="181" t="s">
        <v>223</v>
      </c>
      <c r="C168" s="213"/>
      <c r="D168" s="223" t="s">
        <v>170</v>
      </c>
      <c r="E168" s="225">
        <v>3704</v>
      </c>
      <c r="F168" s="225"/>
      <c r="G168" s="237">
        <v>37354</v>
      </c>
      <c r="H168" s="240">
        <v>11.7</v>
      </c>
      <c r="I168" s="210">
        <v>10.57</v>
      </c>
      <c r="J168" s="241"/>
      <c r="K168" s="242"/>
      <c r="L168" s="241"/>
      <c r="M168" s="241"/>
      <c r="N168" s="241"/>
      <c r="O168" s="242"/>
      <c r="P168" s="241"/>
      <c r="Q168" s="241"/>
      <c r="R168" s="157"/>
      <c r="S168" s="241"/>
      <c r="T168" s="241"/>
      <c r="U168" s="241"/>
      <c r="V168" s="238">
        <v>39151</v>
      </c>
      <c r="W168" s="277"/>
      <c r="X168" s="195">
        <f t="shared" si="68"/>
        <v>1797</v>
      </c>
    </row>
    <row r="169" spans="1:24" ht="13.5" x14ac:dyDescent="0.25">
      <c r="A169" s="213" t="s">
        <v>54</v>
      </c>
      <c r="B169" s="181" t="s">
        <v>223</v>
      </c>
      <c r="C169" s="213"/>
      <c r="D169" s="223" t="s">
        <v>169</v>
      </c>
      <c r="E169" s="225">
        <v>417</v>
      </c>
      <c r="F169" s="225"/>
      <c r="G169" s="237">
        <v>4229.4803000000002</v>
      </c>
      <c r="H169" s="240">
        <v>11.7</v>
      </c>
      <c r="I169" s="210">
        <v>10.57</v>
      </c>
      <c r="J169" s="241"/>
      <c r="K169" s="242"/>
      <c r="L169" s="241"/>
      <c r="M169" s="241"/>
      <c r="N169" s="241"/>
      <c r="O169" s="242"/>
      <c r="P169" s="241"/>
      <c r="Q169" s="241"/>
      <c r="R169" s="157"/>
      <c r="S169" s="241"/>
      <c r="T169" s="241"/>
      <c r="U169" s="241"/>
      <c r="V169" s="238">
        <v>4408</v>
      </c>
      <c r="W169" s="277"/>
      <c r="X169" s="195">
        <f t="shared" si="68"/>
        <v>178.51969999999983</v>
      </c>
    </row>
    <row r="170" spans="1:24" ht="13.5" x14ac:dyDescent="0.25">
      <c r="A170" s="213" t="s">
        <v>54</v>
      </c>
      <c r="B170" s="181" t="s">
        <v>223</v>
      </c>
      <c r="C170" s="213"/>
      <c r="D170" s="223" t="s">
        <v>236</v>
      </c>
      <c r="E170" s="225">
        <v>49</v>
      </c>
      <c r="F170" s="225"/>
      <c r="G170" s="237">
        <v>465.16370000000001</v>
      </c>
      <c r="H170" s="240">
        <v>11.7</v>
      </c>
      <c r="I170" s="210">
        <v>10.57</v>
      </c>
      <c r="J170" s="241"/>
      <c r="K170" s="242"/>
      <c r="L170" s="241"/>
      <c r="M170" s="241"/>
      <c r="N170" s="241"/>
      <c r="O170" s="242"/>
      <c r="P170" s="241"/>
      <c r="Q170" s="241"/>
      <c r="R170" s="157"/>
      <c r="S170" s="241"/>
      <c r="T170" s="241"/>
      <c r="U170" s="241"/>
      <c r="V170" s="238">
        <v>518</v>
      </c>
      <c r="W170" s="277"/>
      <c r="X170" s="195">
        <f t="shared" si="68"/>
        <v>52.836299999999994</v>
      </c>
    </row>
    <row r="171" spans="1:24" ht="13.5" x14ac:dyDescent="0.25">
      <c r="A171" s="213" t="s">
        <v>78</v>
      </c>
      <c r="B171" s="181" t="s">
        <v>223</v>
      </c>
      <c r="C171" s="213"/>
      <c r="D171" s="223" t="s">
        <v>171</v>
      </c>
      <c r="E171" s="225">
        <v>87</v>
      </c>
      <c r="F171" s="225"/>
      <c r="G171" s="237">
        <v>991.55594000000008</v>
      </c>
      <c r="H171" s="240">
        <v>11.7</v>
      </c>
      <c r="I171" s="210">
        <v>10.57</v>
      </c>
      <c r="J171" s="241"/>
      <c r="K171" s="242"/>
      <c r="L171" s="241"/>
      <c r="M171" s="241"/>
      <c r="N171" s="241"/>
      <c r="O171" s="242"/>
      <c r="P171" s="241"/>
      <c r="Q171" s="241"/>
      <c r="R171" s="157"/>
      <c r="S171" s="241"/>
      <c r="T171" s="241"/>
      <c r="U171" s="241"/>
      <c r="V171" s="238">
        <v>920</v>
      </c>
      <c r="W171" s="277">
        <v>44214</v>
      </c>
      <c r="X171" s="195">
        <f t="shared" si="68"/>
        <v>-71.555940000000078</v>
      </c>
    </row>
    <row r="172" spans="1:24" ht="13.5" x14ac:dyDescent="0.25">
      <c r="A172" s="213" t="s">
        <v>78</v>
      </c>
      <c r="B172" s="181" t="s">
        <v>223</v>
      </c>
      <c r="C172" s="213"/>
      <c r="D172" s="223" t="s">
        <v>172</v>
      </c>
      <c r="E172" s="225">
        <v>2616</v>
      </c>
      <c r="F172" s="225"/>
      <c r="G172" s="237">
        <v>25201</v>
      </c>
      <c r="H172" s="240">
        <v>11.7</v>
      </c>
      <c r="I172" s="210">
        <v>10.57</v>
      </c>
      <c r="J172" s="241"/>
      <c r="K172" s="242"/>
      <c r="L172" s="241"/>
      <c r="M172" s="241"/>
      <c r="N172" s="241"/>
      <c r="O172" s="242"/>
      <c r="P172" s="241"/>
      <c r="Q172" s="241"/>
      <c r="R172" s="157"/>
      <c r="S172" s="241"/>
      <c r="T172" s="241"/>
      <c r="U172" s="241"/>
      <c r="V172" s="238">
        <v>27651</v>
      </c>
      <c r="W172" s="277"/>
      <c r="X172" s="195">
        <f t="shared" si="68"/>
        <v>2450</v>
      </c>
    </row>
    <row r="173" spans="1:24" ht="13.5" x14ac:dyDescent="0.25">
      <c r="A173" s="213" t="s">
        <v>78</v>
      </c>
      <c r="B173" s="181" t="s">
        <v>223</v>
      </c>
      <c r="C173" s="213"/>
      <c r="D173" s="223" t="s">
        <v>173</v>
      </c>
      <c r="E173" s="225">
        <v>1071</v>
      </c>
      <c r="F173" s="225"/>
      <c r="G173" s="237">
        <v>11335.775540000001</v>
      </c>
      <c r="H173" s="240">
        <v>11.7</v>
      </c>
      <c r="I173" s="210">
        <v>10.57</v>
      </c>
      <c r="J173" s="241"/>
      <c r="K173" s="242"/>
      <c r="L173" s="241"/>
      <c r="M173" s="241"/>
      <c r="N173" s="241"/>
      <c r="O173" s="242"/>
      <c r="P173" s="241"/>
      <c r="Q173" s="241"/>
      <c r="R173" s="157"/>
      <c r="S173" s="241"/>
      <c r="T173" s="241"/>
      <c r="U173" s="241"/>
      <c r="V173" s="238">
        <v>11320</v>
      </c>
      <c r="W173" s="277"/>
      <c r="X173" s="195">
        <f t="shared" si="68"/>
        <v>-15.775540000000547</v>
      </c>
    </row>
    <row r="174" spans="1:24" ht="13.5" x14ac:dyDescent="0.25">
      <c r="A174" s="213" t="s">
        <v>78</v>
      </c>
      <c r="B174" s="181" t="s">
        <v>223</v>
      </c>
      <c r="C174" s="213"/>
      <c r="D174" s="223" t="s">
        <v>174</v>
      </c>
      <c r="E174" s="225">
        <v>409</v>
      </c>
      <c r="F174" s="225"/>
      <c r="G174" s="237">
        <v>4106.0433600000006</v>
      </c>
      <c r="H174" s="240">
        <v>11.7</v>
      </c>
      <c r="I174" s="210">
        <v>10.57</v>
      </c>
      <c r="J174" s="241"/>
      <c r="K174" s="242"/>
      <c r="L174" s="241"/>
      <c r="M174" s="241"/>
      <c r="N174" s="241"/>
      <c r="O174" s="242"/>
      <c r="P174" s="241"/>
      <c r="Q174" s="241"/>
      <c r="R174" s="157"/>
      <c r="S174" s="241"/>
      <c r="T174" s="241"/>
      <c r="U174" s="241"/>
      <c r="V174" s="238">
        <v>4323</v>
      </c>
      <c r="W174" s="277"/>
      <c r="X174" s="195">
        <f t="shared" si="68"/>
        <v>216.95663999999942</v>
      </c>
    </row>
    <row r="175" spans="1:24" ht="13.5" x14ac:dyDescent="0.25">
      <c r="A175" s="213" t="s">
        <v>111</v>
      </c>
      <c r="B175" s="181" t="s">
        <v>223</v>
      </c>
      <c r="C175" s="213"/>
      <c r="D175" s="223" t="s">
        <v>176</v>
      </c>
      <c r="E175" s="225">
        <v>782</v>
      </c>
      <c r="F175" s="225"/>
      <c r="G175" s="237">
        <v>8159.0595800000001</v>
      </c>
      <c r="H175" s="240">
        <v>11.7</v>
      </c>
      <c r="I175" s="210">
        <v>10.57</v>
      </c>
      <c r="J175" s="241"/>
      <c r="K175" s="242"/>
      <c r="L175" s="241"/>
      <c r="M175" s="241"/>
      <c r="N175" s="241"/>
      <c r="O175" s="242"/>
      <c r="P175" s="241"/>
      <c r="Q175" s="241"/>
      <c r="R175" s="157"/>
      <c r="S175" s="241"/>
      <c r="T175" s="241"/>
      <c r="U175" s="241"/>
      <c r="V175" s="238">
        <v>8266</v>
      </c>
      <c r="W175" s="277">
        <v>102687</v>
      </c>
      <c r="X175" s="195">
        <f t="shared" si="68"/>
        <v>106.9404199999999</v>
      </c>
    </row>
    <row r="176" spans="1:24" ht="13.5" x14ac:dyDescent="0.25">
      <c r="A176" s="213" t="s">
        <v>111</v>
      </c>
      <c r="B176" s="181" t="s">
        <v>223</v>
      </c>
      <c r="C176" s="213"/>
      <c r="D176" s="223" t="s">
        <v>175</v>
      </c>
      <c r="E176" s="225">
        <v>327</v>
      </c>
      <c r="F176" s="225"/>
      <c r="G176" s="237">
        <v>3167.5145600000001</v>
      </c>
      <c r="H176" s="240">
        <v>11.7</v>
      </c>
      <c r="I176" s="210">
        <v>10.57</v>
      </c>
      <c r="J176" s="241"/>
      <c r="K176" s="242"/>
      <c r="L176" s="241"/>
      <c r="M176" s="241"/>
      <c r="N176" s="241"/>
      <c r="O176" s="242"/>
      <c r="P176" s="241"/>
      <c r="Q176" s="241"/>
      <c r="R176" s="157"/>
      <c r="S176" s="241"/>
      <c r="T176" s="241"/>
      <c r="U176" s="241"/>
      <c r="V176" s="238">
        <v>3456</v>
      </c>
      <c r="W176" s="277"/>
      <c r="X176" s="195">
        <f t="shared" si="68"/>
        <v>288.48543999999993</v>
      </c>
    </row>
    <row r="177" spans="1:24" ht="13.5" x14ac:dyDescent="0.25">
      <c r="A177" s="213" t="s">
        <v>111</v>
      </c>
      <c r="B177" s="181" t="s">
        <v>223</v>
      </c>
      <c r="C177" s="213"/>
      <c r="D177" s="223" t="s">
        <v>177</v>
      </c>
      <c r="E177" s="225">
        <v>5990</v>
      </c>
      <c r="F177" s="225"/>
      <c r="G177" s="237">
        <v>59529</v>
      </c>
      <c r="H177" s="240">
        <v>11.7</v>
      </c>
      <c r="I177" s="210">
        <v>10.57</v>
      </c>
      <c r="J177" s="241"/>
      <c r="K177" s="242"/>
      <c r="L177" s="241"/>
      <c r="M177" s="241"/>
      <c r="N177" s="241"/>
      <c r="O177" s="242"/>
      <c r="P177" s="241"/>
      <c r="Q177" s="241"/>
      <c r="R177" s="157"/>
      <c r="S177" s="241"/>
      <c r="T177" s="241"/>
      <c r="U177" s="241"/>
      <c r="V177" s="238">
        <v>63314</v>
      </c>
      <c r="W177" s="277"/>
      <c r="X177" s="195">
        <f t="shared" si="68"/>
        <v>3785</v>
      </c>
    </row>
    <row r="178" spans="1:24" ht="13.5" x14ac:dyDescent="0.25">
      <c r="A178" s="213" t="s">
        <v>111</v>
      </c>
      <c r="B178" s="181" t="s">
        <v>223</v>
      </c>
      <c r="C178" s="213"/>
      <c r="D178" s="223" t="s">
        <v>238</v>
      </c>
      <c r="E178" s="225">
        <v>2616</v>
      </c>
      <c r="F178" s="225"/>
      <c r="G178" s="237">
        <v>26868.427180000002</v>
      </c>
      <c r="H178" s="240">
        <v>11.7</v>
      </c>
      <c r="I178" s="210">
        <v>10.57</v>
      </c>
      <c r="J178" s="241"/>
      <c r="K178" s="242"/>
      <c r="L178" s="241"/>
      <c r="M178" s="241"/>
      <c r="N178" s="241"/>
      <c r="O178" s="242"/>
      <c r="P178" s="241"/>
      <c r="Q178" s="241"/>
      <c r="R178" s="157"/>
      <c r="S178" s="241"/>
      <c r="T178" s="241"/>
      <c r="U178" s="241"/>
      <c r="V178" s="238">
        <v>27651</v>
      </c>
      <c r="W178" s="277"/>
      <c r="X178" s="195">
        <f t="shared" si="68"/>
        <v>782.57281999999759</v>
      </c>
    </row>
    <row r="179" spans="1:24" ht="13.5" x14ac:dyDescent="0.25">
      <c r="A179" s="213" t="s">
        <v>94</v>
      </c>
      <c r="B179" s="181" t="s">
        <v>223</v>
      </c>
      <c r="C179" s="213"/>
      <c r="D179" s="223" t="s">
        <v>237</v>
      </c>
      <c r="E179" s="225">
        <v>29</v>
      </c>
      <c r="F179" s="225"/>
      <c r="G179" s="237">
        <v>227.47108</v>
      </c>
      <c r="H179" s="240">
        <v>11.7</v>
      </c>
      <c r="I179" s="210">
        <v>10.57</v>
      </c>
      <c r="J179" s="241"/>
      <c r="K179" s="242"/>
      <c r="L179" s="241"/>
      <c r="M179" s="241"/>
      <c r="N179" s="241"/>
      <c r="O179" s="242"/>
      <c r="P179" s="241"/>
      <c r="Q179" s="241"/>
      <c r="R179" s="157"/>
      <c r="S179" s="241"/>
      <c r="T179" s="241"/>
      <c r="U179" s="241"/>
      <c r="V179" s="238">
        <v>307</v>
      </c>
      <c r="W179" s="277">
        <v>101791</v>
      </c>
      <c r="X179" s="195">
        <f t="shared" si="68"/>
        <v>79.528919999999999</v>
      </c>
    </row>
    <row r="180" spans="1:24" ht="13.5" x14ac:dyDescent="0.25">
      <c r="A180" s="213" t="s">
        <v>94</v>
      </c>
      <c r="B180" s="181" t="s">
        <v>223</v>
      </c>
      <c r="C180" s="213"/>
      <c r="D180" s="223" t="s">
        <v>178</v>
      </c>
      <c r="E180" s="225">
        <v>1550</v>
      </c>
      <c r="F180" s="225"/>
      <c r="G180" s="237">
        <v>14780</v>
      </c>
      <c r="H180" s="240">
        <v>11.7</v>
      </c>
      <c r="I180" s="210">
        <v>10.57</v>
      </c>
      <c r="J180" s="241"/>
      <c r="K180" s="242"/>
      <c r="L180" s="241"/>
      <c r="M180" s="241"/>
      <c r="N180" s="241"/>
      <c r="O180" s="242"/>
      <c r="P180" s="241"/>
      <c r="Q180" s="241"/>
      <c r="R180" s="157"/>
      <c r="S180" s="241"/>
      <c r="T180" s="241"/>
      <c r="U180" s="241"/>
      <c r="V180" s="238">
        <v>16384</v>
      </c>
      <c r="W180" s="277"/>
      <c r="X180" s="195">
        <f t="shared" si="68"/>
        <v>1604</v>
      </c>
    </row>
    <row r="181" spans="1:24" ht="13.5" x14ac:dyDescent="0.25">
      <c r="A181" s="213" t="s">
        <v>94</v>
      </c>
      <c r="B181" s="181" t="s">
        <v>223</v>
      </c>
      <c r="C181" s="213"/>
      <c r="D181" s="223" t="s">
        <v>179</v>
      </c>
      <c r="E181" s="225">
        <v>7073</v>
      </c>
      <c r="F181" s="225"/>
      <c r="G181" s="237">
        <v>69400</v>
      </c>
      <c r="H181" s="240">
        <v>11.7</v>
      </c>
      <c r="I181" s="210">
        <v>10.57</v>
      </c>
      <c r="J181" s="241"/>
      <c r="K181" s="242"/>
      <c r="L181" s="241"/>
      <c r="M181" s="241"/>
      <c r="N181" s="241"/>
      <c r="O181" s="242"/>
      <c r="P181" s="241"/>
      <c r="Q181" s="241"/>
      <c r="R181" s="157"/>
      <c r="S181" s="241"/>
      <c r="T181" s="241"/>
      <c r="U181" s="241"/>
      <c r="V181" s="238">
        <v>74762</v>
      </c>
      <c r="W181" s="277"/>
      <c r="X181" s="195">
        <v>5361</v>
      </c>
    </row>
    <row r="182" spans="1:24" ht="13.5" x14ac:dyDescent="0.25">
      <c r="A182" s="213" t="s">
        <v>94</v>
      </c>
      <c r="B182" s="181" t="s">
        <v>223</v>
      </c>
      <c r="C182" s="213"/>
      <c r="D182" s="223" t="s">
        <v>180</v>
      </c>
      <c r="E182" s="225">
        <v>129</v>
      </c>
      <c r="F182" s="225"/>
      <c r="G182" s="237">
        <v>1393.4911</v>
      </c>
      <c r="H182" s="240">
        <v>11.7</v>
      </c>
      <c r="I182" s="210">
        <v>10.57</v>
      </c>
      <c r="J182" s="241"/>
      <c r="K182" s="242"/>
      <c r="L182" s="241"/>
      <c r="M182" s="241"/>
      <c r="N182" s="241"/>
      <c r="O182" s="242"/>
      <c r="P182" s="241"/>
      <c r="Q182" s="241"/>
      <c r="R182" s="157"/>
      <c r="S182" s="241"/>
      <c r="T182" s="241"/>
      <c r="U182" s="241"/>
      <c r="V182" s="238">
        <v>1364</v>
      </c>
      <c r="W182" s="277"/>
      <c r="X182" s="195">
        <f t="shared" si="68"/>
        <v>-29.49109999999996</v>
      </c>
    </row>
    <row r="183" spans="1:24" ht="13.5" x14ac:dyDescent="0.25">
      <c r="A183" s="213" t="s">
        <v>94</v>
      </c>
      <c r="B183" s="181" t="s">
        <v>223</v>
      </c>
      <c r="C183" s="213"/>
      <c r="D183" s="223" t="s">
        <v>181</v>
      </c>
      <c r="E183" s="225">
        <v>165</v>
      </c>
      <c r="F183" s="225"/>
      <c r="G183" s="237">
        <v>1609.7607800000001</v>
      </c>
      <c r="H183" s="240">
        <v>11.7</v>
      </c>
      <c r="I183" s="210">
        <v>10.57</v>
      </c>
      <c r="J183" s="241"/>
      <c r="K183" s="242"/>
      <c r="L183" s="241"/>
      <c r="M183" s="241"/>
      <c r="N183" s="241"/>
      <c r="O183" s="242"/>
      <c r="P183" s="241"/>
      <c r="Q183" s="241"/>
      <c r="R183" s="157"/>
      <c r="S183" s="241"/>
      <c r="T183" s="241"/>
      <c r="U183" s="241"/>
      <c r="V183" s="238">
        <v>1744</v>
      </c>
      <c r="W183" s="277"/>
      <c r="X183" s="195">
        <f t="shared" si="68"/>
        <v>134.23921999999993</v>
      </c>
    </row>
    <row r="184" spans="1:24" ht="13.5" x14ac:dyDescent="0.25">
      <c r="A184" s="213" t="s">
        <v>94</v>
      </c>
      <c r="B184" s="181" t="s">
        <v>223</v>
      </c>
      <c r="C184" s="213"/>
      <c r="D184" s="223" t="s">
        <v>235</v>
      </c>
      <c r="E184" s="225">
        <v>147</v>
      </c>
      <c r="F184" s="225"/>
      <c r="G184" s="237">
        <v>1496.5252400000002</v>
      </c>
      <c r="H184" s="240">
        <v>11.7</v>
      </c>
      <c r="I184" s="210">
        <v>10.57</v>
      </c>
      <c r="J184" s="241"/>
      <c r="K184" s="242"/>
      <c r="L184" s="241"/>
      <c r="M184" s="241"/>
      <c r="N184" s="241"/>
      <c r="O184" s="242"/>
      <c r="P184" s="241"/>
      <c r="Q184" s="241"/>
      <c r="R184" s="157"/>
      <c r="S184" s="241"/>
      <c r="T184" s="241"/>
      <c r="U184" s="241"/>
      <c r="V184" s="238">
        <v>1554</v>
      </c>
      <c r="W184" s="277"/>
      <c r="X184" s="195">
        <f t="shared" si="68"/>
        <v>57.474759999999833</v>
      </c>
    </row>
    <row r="185" spans="1:24" ht="13.5" x14ac:dyDescent="0.25">
      <c r="A185" s="213" t="s">
        <v>94</v>
      </c>
      <c r="B185" s="181" t="s">
        <v>223</v>
      </c>
      <c r="C185" s="213"/>
      <c r="D185" s="223" t="s">
        <v>240</v>
      </c>
      <c r="E185" s="225">
        <v>186</v>
      </c>
      <c r="F185" s="225"/>
      <c r="G185" s="237">
        <v>1826.0304600000002</v>
      </c>
      <c r="H185" s="240">
        <v>11.7</v>
      </c>
      <c r="I185" s="210">
        <v>10.57</v>
      </c>
      <c r="J185" s="241"/>
      <c r="K185" s="242"/>
      <c r="L185" s="241"/>
      <c r="M185" s="241"/>
      <c r="N185" s="241"/>
      <c r="O185" s="242"/>
      <c r="P185" s="241"/>
      <c r="Q185" s="241"/>
      <c r="R185" s="157"/>
      <c r="S185" s="241"/>
      <c r="T185" s="241"/>
      <c r="U185" s="241"/>
      <c r="V185" s="238">
        <v>1966</v>
      </c>
      <c r="W185" s="277"/>
      <c r="X185" s="195">
        <f t="shared" si="68"/>
        <v>139.96953999999982</v>
      </c>
    </row>
    <row r="186" spans="1:24" ht="13.5" x14ac:dyDescent="0.25">
      <c r="A186" s="213" t="s">
        <v>94</v>
      </c>
      <c r="B186" s="181" t="s">
        <v>223</v>
      </c>
      <c r="C186" s="213"/>
      <c r="D186" s="223" t="s">
        <v>182</v>
      </c>
      <c r="E186" s="225">
        <v>274</v>
      </c>
      <c r="F186" s="225"/>
      <c r="G186" s="237">
        <v>2909.41914</v>
      </c>
      <c r="H186" s="240">
        <v>11.7</v>
      </c>
      <c r="I186" s="210">
        <v>10.57</v>
      </c>
      <c r="J186" s="241"/>
      <c r="K186" s="242"/>
      <c r="L186" s="241"/>
      <c r="M186" s="241"/>
      <c r="N186" s="241"/>
      <c r="O186" s="242"/>
      <c r="P186" s="241"/>
      <c r="Q186" s="241"/>
      <c r="R186" s="157"/>
      <c r="S186" s="241"/>
      <c r="T186" s="241"/>
      <c r="U186" s="241"/>
      <c r="V186" s="238">
        <v>2896</v>
      </c>
      <c r="W186" s="277"/>
      <c r="X186" s="195">
        <f t="shared" si="68"/>
        <v>-13.41913999999997</v>
      </c>
    </row>
    <row r="187" spans="1:24" ht="13.5" x14ac:dyDescent="0.25">
      <c r="A187" s="213" t="s">
        <v>94</v>
      </c>
      <c r="B187" s="181" t="s">
        <v>223</v>
      </c>
      <c r="C187" s="213"/>
      <c r="D187" s="223" t="s">
        <v>183</v>
      </c>
      <c r="E187" s="225">
        <v>77</v>
      </c>
      <c r="F187" s="225"/>
      <c r="G187" s="237">
        <v>764.06472000000008</v>
      </c>
      <c r="H187" s="240">
        <v>11.7</v>
      </c>
      <c r="I187" s="210">
        <v>10.57</v>
      </c>
      <c r="J187" s="241"/>
      <c r="K187" s="242"/>
      <c r="L187" s="241"/>
      <c r="M187" s="241"/>
      <c r="N187" s="241"/>
      <c r="O187" s="242"/>
      <c r="P187" s="241"/>
      <c r="Q187" s="241"/>
      <c r="R187" s="157"/>
      <c r="S187" s="241"/>
      <c r="T187" s="241"/>
      <c r="U187" s="241"/>
      <c r="V187" s="238">
        <v>814</v>
      </c>
      <c r="W187" s="277"/>
      <c r="X187" s="195">
        <f t="shared" si="68"/>
        <v>49.935279999999921</v>
      </c>
    </row>
    <row r="188" spans="1:24" ht="13.5" hidden="1" x14ac:dyDescent="0.25">
      <c r="A188" s="260"/>
      <c r="B188" s="261"/>
      <c r="C188" s="261"/>
      <c r="D188" s="261" t="s">
        <v>243</v>
      </c>
      <c r="E188" s="261"/>
      <c r="F188" s="262"/>
      <c r="G188" s="263">
        <f>SUM(G4:G187)</f>
        <v>4631730.2006600006</v>
      </c>
      <c r="H188" s="263">
        <f t="shared" ref="H188:W188" si="69">SUM(H4:H187)</f>
        <v>2877635.7000000076</v>
      </c>
      <c r="I188" s="263">
        <f t="shared" si="69"/>
        <v>1005974.3699999979</v>
      </c>
      <c r="J188" s="263">
        <f t="shared" si="69"/>
        <v>256949</v>
      </c>
      <c r="K188" s="263">
        <f t="shared" si="69"/>
        <v>4139646</v>
      </c>
      <c r="L188" s="263">
        <f t="shared" si="69"/>
        <v>3950922.1514299992</v>
      </c>
      <c r="M188" s="263">
        <f t="shared" si="69"/>
        <v>103526.84857000009</v>
      </c>
      <c r="N188" s="263">
        <f t="shared" si="69"/>
        <v>7992923.1514299996</v>
      </c>
      <c r="O188" s="263">
        <f t="shared" si="69"/>
        <v>86562</v>
      </c>
      <c r="P188" s="263">
        <f t="shared" si="69"/>
        <v>207474</v>
      </c>
      <c r="Q188" s="263">
        <f t="shared" si="69"/>
        <v>105730</v>
      </c>
      <c r="R188" s="263">
        <f t="shared" si="69"/>
        <v>399766</v>
      </c>
      <c r="S188" s="263">
        <f t="shared" si="69"/>
        <v>139718.21699999995</v>
      </c>
      <c r="T188" s="263">
        <f t="shared" si="69"/>
        <v>3276922</v>
      </c>
      <c r="U188" s="263">
        <f t="shared" si="69"/>
        <v>1145231</v>
      </c>
      <c r="V188" s="263">
        <f t="shared" si="69"/>
        <v>5166615</v>
      </c>
      <c r="W188" s="263">
        <f t="shared" si="69"/>
        <v>4703294</v>
      </c>
      <c r="X188" s="263">
        <v>515269</v>
      </c>
    </row>
    <row r="189" spans="1:24" ht="13.5" hidden="1" x14ac:dyDescent="0.25">
      <c r="A189" s="259" t="s">
        <v>244</v>
      </c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</row>
    <row r="190" spans="1:24" ht="13.5" thickBot="1" x14ac:dyDescent="0.25"/>
    <row r="191" spans="1:24" ht="14.25" thickBot="1" x14ac:dyDescent="0.25">
      <c r="A191" s="167"/>
      <c r="B191" s="167"/>
      <c r="C191" s="167"/>
      <c r="D191" s="168" t="s">
        <v>224</v>
      </c>
      <c r="E191" s="169">
        <f t="shared" ref="E191:W191" si="70">SUM(E4:E138)</f>
        <v>359617</v>
      </c>
      <c r="F191" s="169">
        <f t="shared" si="70"/>
        <v>209</v>
      </c>
      <c r="G191" s="170">
        <f t="shared" si="70"/>
        <v>3763262.0932</v>
      </c>
      <c r="H191" s="169">
        <f t="shared" si="70"/>
        <v>2625876</v>
      </c>
      <c r="I191" s="169">
        <f t="shared" si="70"/>
        <v>917721</v>
      </c>
      <c r="J191" s="169">
        <f t="shared" si="70"/>
        <v>179840</v>
      </c>
      <c r="K191" s="175">
        <f t="shared" si="70"/>
        <v>3723437</v>
      </c>
      <c r="L191" s="169">
        <f t="shared" si="70"/>
        <v>3689068.0069299997</v>
      </c>
      <c r="M191" s="183">
        <f t="shared" si="70"/>
        <v>34368.99307000007</v>
      </c>
      <c r="N191" s="169">
        <f t="shared" si="70"/>
        <v>7412505.0069299992</v>
      </c>
      <c r="O191" s="184">
        <f t="shared" si="70"/>
        <v>79002</v>
      </c>
      <c r="P191" s="169">
        <f t="shared" si="70"/>
        <v>189354</v>
      </c>
      <c r="Q191" s="169">
        <f t="shared" si="70"/>
        <v>96498</v>
      </c>
      <c r="R191" s="169">
        <f t="shared" si="70"/>
        <v>364854</v>
      </c>
      <c r="S191" s="169">
        <f t="shared" si="70"/>
        <v>127516.47299999998</v>
      </c>
      <c r="T191" s="169">
        <f t="shared" si="70"/>
        <v>2990730</v>
      </c>
      <c r="U191" s="169">
        <f t="shared" si="70"/>
        <v>1045211</v>
      </c>
      <c r="V191" s="169">
        <f t="shared" si="70"/>
        <v>4215781</v>
      </c>
      <c r="W191" s="169">
        <f t="shared" si="70"/>
        <v>4215781</v>
      </c>
      <c r="X191" s="169">
        <v>452518</v>
      </c>
    </row>
    <row r="192" spans="1:24" ht="14.25" thickBot="1" x14ac:dyDescent="0.25">
      <c r="A192" s="172"/>
      <c r="B192" s="178"/>
      <c r="C192" s="173"/>
      <c r="D192" s="168" t="s">
        <v>225</v>
      </c>
      <c r="E192" s="169">
        <f t="shared" ref="E192:V192" si="71">SUM(E139:E146)</f>
        <v>154213</v>
      </c>
      <c r="F192" s="279">
        <f t="shared" si="71"/>
        <v>20</v>
      </c>
      <c r="G192" s="170">
        <f t="shared" si="71"/>
        <v>408198</v>
      </c>
      <c r="H192" s="186">
        <f t="shared" si="71"/>
        <v>251280</v>
      </c>
      <c r="I192" s="186">
        <f t="shared" si="71"/>
        <v>87820</v>
      </c>
      <c r="J192" s="187">
        <f t="shared" si="71"/>
        <v>77109</v>
      </c>
      <c r="K192" s="188">
        <f t="shared" si="71"/>
        <v>416209</v>
      </c>
      <c r="L192" s="186">
        <f t="shared" si="71"/>
        <v>261854.14449999999</v>
      </c>
      <c r="M192" s="189">
        <f t="shared" si="71"/>
        <v>69157.855500000005</v>
      </c>
      <c r="N192" s="190">
        <f t="shared" si="71"/>
        <v>580418.14449999994</v>
      </c>
      <c r="O192" s="191">
        <f t="shared" si="71"/>
        <v>7560</v>
      </c>
      <c r="P192" s="186">
        <f t="shared" si="71"/>
        <v>18120</v>
      </c>
      <c r="Q192" s="186">
        <f t="shared" si="71"/>
        <v>9232</v>
      </c>
      <c r="R192" s="186">
        <f t="shared" si="71"/>
        <v>34912</v>
      </c>
      <c r="S192" s="186">
        <f t="shared" si="71"/>
        <v>12201.744000000002</v>
      </c>
      <c r="T192" s="186">
        <f t="shared" si="71"/>
        <v>286192</v>
      </c>
      <c r="U192" s="186">
        <f t="shared" si="71"/>
        <v>100020</v>
      </c>
      <c r="V192" s="169">
        <f t="shared" si="71"/>
        <v>463321</v>
      </c>
      <c r="W192" s="159"/>
      <c r="X192" s="176">
        <f>SUM(X139:X146)</f>
        <v>55123</v>
      </c>
    </row>
    <row r="193" spans="1:24" ht="14.25" thickBot="1" x14ac:dyDescent="0.25">
      <c r="A193" s="174"/>
      <c r="B193" s="180"/>
      <c r="C193" s="179"/>
      <c r="D193" s="185" t="s">
        <v>226</v>
      </c>
      <c r="E193" s="196">
        <f>SUM(E147:E187)</f>
        <v>46122</v>
      </c>
      <c r="F193" s="197"/>
      <c r="G193" s="198">
        <f>SUM(G147:G187)</f>
        <v>460270.10745999997</v>
      </c>
      <c r="H193" s="199"/>
      <c r="I193" s="127"/>
      <c r="J193" s="200"/>
      <c r="K193" s="201"/>
      <c r="L193" s="200"/>
      <c r="M193" s="127"/>
      <c r="N193" s="200"/>
      <c r="O193" s="201"/>
      <c r="P193" s="200"/>
      <c r="Q193" s="127"/>
      <c r="R193" s="202"/>
      <c r="S193" s="127"/>
      <c r="T193" s="127"/>
      <c r="U193" s="203"/>
      <c r="V193" s="204">
        <v>487513</v>
      </c>
      <c r="W193" s="205">
        <f>SUM(W147:W187)</f>
        <v>487513</v>
      </c>
      <c r="X193" s="196">
        <v>27243</v>
      </c>
    </row>
    <row r="194" spans="1:24" ht="13.5" x14ac:dyDescent="0.25">
      <c r="E194" s="163">
        <f>SUM(E191:E193)</f>
        <v>559952</v>
      </c>
      <c r="F194" s="163">
        <f t="shared" ref="F194:X194" si="72">SUM(F191:F193)</f>
        <v>229</v>
      </c>
      <c r="G194" s="163">
        <f t="shared" si="72"/>
        <v>4631730.2006599996</v>
      </c>
      <c r="H194" s="163">
        <f t="shared" si="72"/>
        <v>2877156</v>
      </c>
      <c r="I194" s="163">
        <f t="shared" si="72"/>
        <v>1005541</v>
      </c>
      <c r="J194" s="163">
        <f t="shared" si="72"/>
        <v>256949</v>
      </c>
      <c r="K194" s="163">
        <f t="shared" si="72"/>
        <v>4139646</v>
      </c>
      <c r="L194" s="163">
        <f t="shared" si="72"/>
        <v>3950922.1514299996</v>
      </c>
      <c r="M194" s="163">
        <f t="shared" si="72"/>
        <v>103526.84857000007</v>
      </c>
      <c r="N194" s="163">
        <f t="shared" si="72"/>
        <v>7992923.1514299996</v>
      </c>
      <c r="O194" s="163">
        <f t="shared" si="72"/>
        <v>86562</v>
      </c>
      <c r="P194" s="163">
        <f t="shared" si="72"/>
        <v>207474</v>
      </c>
      <c r="Q194" s="163">
        <f t="shared" si="72"/>
        <v>105730</v>
      </c>
      <c r="R194" s="163">
        <f t="shared" si="72"/>
        <v>399766</v>
      </c>
      <c r="S194" s="163">
        <f t="shared" si="72"/>
        <v>139718.21699999998</v>
      </c>
      <c r="T194" s="163">
        <f t="shared" si="72"/>
        <v>3276922</v>
      </c>
      <c r="U194" s="163">
        <f t="shared" si="72"/>
        <v>1145231</v>
      </c>
      <c r="V194" s="163">
        <f t="shared" si="72"/>
        <v>5166615</v>
      </c>
      <c r="W194" s="163">
        <f t="shared" si="72"/>
        <v>4703294</v>
      </c>
      <c r="X194" s="163">
        <f t="shared" si="72"/>
        <v>534884</v>
      </c>
    </row>
  </sheetData>
  <autoFilter ref="A3:X189">
    <filterColumn colId="1">
      <customFilters>
        <customFilter operator="notEqual" val=" "/>
      </customFilters>
    </filterColumn>
  </autoFilter>
  <mergeCells count="16">
    <mergeCell ref="A1:X1"/>
    <mergeCell ref="W175:W178"/>
    <mergeCell ref="W179:W187"/>
    <mergeCell ref="W147:W153"/>
    <mergeCell ref="W154:W156"/>
    <mergeCell ref="W158:W164"/>
    <mergeCell ref="W165:W170"/>
    <mergeCell ref="W171:W174"/>
    <mergeCell ref="W120:W138"/>
    <mergeCell ref="W4:W16"/>
    <mergeCell ref="W17:W28"/>
    <mergeCell ref="W29:W41"/>
    <mergeCell ref="W42:W57"/>
    <mergeCell ref="W58:W81"/>
    <mergeCell ref="W82:W96"/>
    <mergeCell ref="W97:W119"/>
  </mergeCells>
  <printOptions horizontalCentered="1"/>
  <pageMargins left="0.31496062992125984" right="0.31496062992125984" top="0.74803149606299213" bottom="0.35433070866141736" header="0.31496062992125984" footer="0.31496062992125984"/>
  <pageSetup paperSize="9" fitToHeight="4" orientation="portrait" r:id="rId1"/>
  <rowBreaks count="3" manualBreakCount="3">
    <brk id="51" max="23" man="1"/>
    <brk id="102" max="23" man="1"/>
    <brk id="153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E1013F-80CF-4302-99D4-50BA02A035D2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2023-04-20T12:27:22Z</cp:lastPrinted>
  <dcterms:created xsi:type="dcterms:W3CDTF">2020-12-28T09:08:32Z</dcterms:created>
  <dcterms:modified xsi:type="dcterms:W3CDTF">2023-04-21T08:21:45Z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