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AppData\Local\Microsoft\Windows\INetCache\Content.Outlook\X6M22V2Z\"/>
    </mc:Choice>
  </mc:AlternateContent>
  <bookViews>
    <workbookView xWindow="0" yWindow="0" windowWidth="28800" windowHeight="13800" firstSheet="4" activeTab="5"/>
  </bookViews>
  <sheets>
    <sheet name="cirkev -web" sheetId="8" state="hidden" r:id="rId1"/>
    <sheet name="VUC-web" sheetId="7" state="hidden" r:id="rId2"/>
    <sheet name="obce-web" sheetId="6" state="hidden" r:id="rId3"/>
    <sheet name="cirkev" sheetId="4" state="hidden" r:id="rId4"/>
    <sheet name="VUC" sheetId="3" r:id="rId5"/>
    <sheet name="obce" sheetId="1" r:id="rId6"/>
    <sheet name="rekapitulácia" sheetId="5" state="hidden" r:id="rId7"/>
    <sheet name="rekapitulácia (2)" sheetId="10" state="hidden" r:id="rId8"/>
  </sheets>
  <definedNames>
    <definedName name="_xlnm._FilterDatabase" localSheetId="5" hidden="1">obce!$A$4:$L$141</definedName>
    <definedName name="_xlnm._FilterDatabase" localSheetId="2" hidden="1">'obce-web'!$A$4:$G$4</definedName>
    <definedName name="_xlnm.Print_Titles" localSheetId="5">obce!$4:$4</definedName>
    <definedName name="_xlnm.Print_Titles" localSheetId="2">'obce-web'!$3:$3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1" i="1" l="1"/>
  <c r="S6" i="3" l="1"/>
  <c r="S7" i="3"/>
  <c r="S8" i="3"/>
  <c r="S9" i="3"/>
  <c r="S11" i="3"/>
  <c r="S12" i="3"/>
  <c r="S5" i="3"/>
  <c r="Q13" i="3"/>
  <c r="R13" i="3"/>
  <c r="P13" i="3"/>
  <c r="R6" i="3"/>
  <c r="R7" i="3"/>
  <c r="R8" i="3"/>
  <c r="R9" i="3"/>
  <c r="R10" i="3"/>
  <c r="S10" i="3" s="1"/>
  <c r="R11" i="3"/>
  <c r="R12" i="3"/>
  <c r="R5" i="3"/>
  <c r="S13" i="3" l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I5" i="3"/>
  <c r="I6" i="3"/>
  <c r="I7" i="3"/>
  <c r="I8" i="3"/>
  <c r="I9" i="3"/>
  <c r="I10" i="3"/>
  <c r="I11" i="3"/>
  <c r="I12" i="3"/>
  <c r="N141" i="1" l="1"/>
  <c r="J12" i="10"/>
  <c r="J6" i="10"/>
  <c r="J7" i="10"/>
  <c r="I12" i="10"/>
  <c r="H7" i="10"/>
  <c r="I7" i="10"/>
  <c r="G7" i="10"/>
  <c r="F7" i="10"/>
  <c r="E7" i="10"/>
  <c r="D7" i="10"/>
  <c r="C7" i="10"/>
  <c r="B7" i="10"/>
  <c r="H12" i="10"/>
  <c r="F12" i="10"/>
  <c r="E12" i="10"/>
  <c r="D12" i="10"/>
  <c r="C12" i="10"/>
  <c r="B12" i="10"/>
  <c r="H6" i="10"/>
  <c r="F6" i="10"/>
  <c r="G6" i="10" s="1"/>
  <c r="G48" i="4"/>
  <c r="G9" i="10" l="1"/>
  <c r="G12" i="10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 l="1"/>
  <c r="H46" i="4" l="1"/>
  <c r="L9" i="5"/>
  <c r="K7" i="1" l="1"/>
  <c r="K8" i="1"/>
  <c r="K9" i="1"/>
  <c r="K11" i="1"/>
  <c r="K12" i="1"/>
  <c r="K13" i="1"/>
  <c r="K14" i="1"/>
  <c r="K15" i="1"/>
  <c r="K16" i="1"/>
  <c r="K17" i="1"/>
  <c r="K18" i="1"/>
  <c r="K19" i="1"/>
  <c r="K23" i="1"/>
  <c r="K29" i="1"/>
  <c r="K31" i="1"/>
  <c r="K34" i="1"/>
  <c r="K35" i="1"/>
  <c r="K41" i="1"/>
  <c r="K43" i="1"/>
  <c r="K44" i="1"/>
  <c r="K55" i="1"/>
  <c r="K57" i="1"/>
  <c r="K59" i="1"/>
  <c r="K73" i="1"/>
  <c r="K82" i="1"/>
  <c r="K86" i="1"/>
  <c r="K87" i="1"/>
  <c r="K88" i="1"/>
  <c r="K89" i="1"/>
  <c r="K90" i="1"/>
  <c r="K91" i="1"/>
  <c r="K92" i="1"/>
  <c r="K93" i="1"/>
  <c r="K94" i="1"/>
  <c r="K97" i="1"/>
  <c r="K98" i="1"/>
  <c r="K99" i="1"/>
  <c r="K105" i="1"/>
  <c r="K106" i="1"/>
  <c r="K111" i="1"/>
  <c r="K114" i="1"/>
  <c r="K116" i="1"/>
  <c r="K117" i="1"/>
  <c r="K121" i="1"/>
  <c r="K122" i="1"/>
  <c r="K125" i="1"/>
  <c r="K132" i="1"/>
  <c r="K133" i="1"/>
  <c r="K134" i="1"/>
  <c r="K137" i="1"/>
  <c r="F73" i="1" l="1"/>
  <c r="G73" i="1" s="1"/>
  <c r="H73" i="1"/>
  <c r="L142" i="1" l="1"/>
  <c r="A43" i="8" l="1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G131" i="6" s="1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G123" i="6" s="1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G115" i="6" s="1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G107" i="6" s="1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G99" i="6" s="1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G91" i="6" s="1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G83" i="6" s="1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G75" i="6" s="1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G67" i="6" s="1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G59" i="6" s="1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G51" i="6" s="1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G43" i="6" s="1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G35" i="6" s="1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G27" i="6" s="1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G19" i="6" s="1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E141" i="1"/>
  <c r="C45" i="8"/>
  <c r="D141" i="1"/>
  <c r="D139" i="6"/>
  <c r="C46" i="4"/>
  <c r="E139" i="6"/>
  <c r="B5" i="10" l="1"/>
  <c r="B6" i="10"/>
  <c r="C5" i="10"/>
  <c r="C8" i="10" s="1"/>
  <c r="C13" i="10" s="1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B8" i="10" l="1"/>
  <c r="B13" i="10" s="1"/>
  <c r="H11" i="3"/>
  <c r="F11" i="3"/>
  <c r="G11" i="3" s="1"/>
  <c r="H12" i="3"/>
  <c r="F12" i="3"/>
  <c r="G12" i="3" s="1"/>
  <c r="K12" i="3" l="1"/>
  <c r="F11" i="7"/>
  <c r="K11" i="3" l="1"/>
  <c r="F10" i="7"/>
  <c r="H6" i="3"/>
  <c r="H7" i="3"/>
  <c r="H8" i="3"/>
  <c r="H9" i="3"/>
  <c r="H10" i="3"/>
  <c r="H5" i="3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6" i="1"/>
  <c r="H141" i="1"/>
  <c r="F5" i="10" l="1"/>
  <c r="F8" i="10" s="1"/>
  <c r="F13" i="10" s="1"/>
  <c r="J10" i="5"/>
  <c r="J7" i="5"/>
  <c r="J13" i="3" l="1"/>
  <c r="I9" i="5" s="1"/>
  <c r="I11" i="5" s="1"/>
  <c r="E12" i="7"/>
  <c r="D12" i="7"/>
  <c r="H10" i="5" l="1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H6" i="5"/>
  <c r="E13" i="3"/>
  <c r="C9" i="5" s="1"/>
  <c r="C11" i="5" s="1"/>
  <c r="D13" i="3"/>
  <c r="B9" i="5" s="1"/>
  <c r="B11" i="5" s="1"/>
  <c r="F10" i="3"/>
  <c r="G10" i="3" s="1"/>
  <c r="F9" i="3"/>
  <c r="G9" i="3" s="1"/>
  <c r="F8" i="3"/>
  <c r="G8" i="3" s="1"/>
  <c r="F7" i="3"/>
  <c r="G7" i="3" s="1"/>
  <c r="F6" i="3"/>
  <c r="G6" i="3" s="1"/>
  <c r="H13" i="3"/>
  <c r="F9" i="5" s="1"/>
  <c r="F11" i="5" s="1"/>
  <c r="F5" i="3"/>
  <c r="G5" i="3" s="1"/>
  <c r="F46" i="4"/>
  <c r="E45" i="8"/>
  <c r="F27" i="8" l="1"/>
  <c r="F31" i="8"/>
  <c r="F21" i="8"/>
  <c r="F44" i="8"/>
  <c r="F35" i="8"/>
  <c r="F10" i="8"/>
  <c r="F13" i="3"/>
  <c r="D9" i="5" s="1"/>
  <c r="D11" i="5" s="1"/>
  <c r="F45" i="8"/>
  <c r="G46" i="4"/>
  <c r="J6" i="5" l="1"/>
  <c r="K6" i="3"/>
  <c r="F5" i="7"/>
  <c r="K9" i="3"/>
  <c r="F8" i="7"/>
  <c r="K8" i="3"/>
  <c r="F7" i="7"/>
  <c r="K7" i="3"/>
  <c r="F6" i="7"/>
  <c r="K10" i="3"/>
  <c r="F9" i="7"/>
  <c r="G13" i="3"/>
  <c r="F4" i="7" l="1"/>
  <c r="F12" i="7" s="1"/>
  <c r="K5" i="3"/>
  <c r="K13" i="3" s="1"/>
  <c r="J9" i="5" s="1"/>
  <c r="I13" i="3"/>
  <c r="H9" i="5" s="1"/>
  <c r="H11" i="5" s="1"/>
  <c r="E9" i="5"/>
  <c r="E11" i="5" s="1"/>
  <c r="B6" i="5" l="1"/>
  <c r="F6" i="5" l="1"/>
  <c r="G6" i="5" l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141" i="1"/>
  <c r="D5" i="10" l="1"/>
  <c r="G141" i="1"/>
  <c r="E5" i="10" s="1"/>
  <c r="E8" i="10" s="1"/>
  <c r="E13" i="10" s="1"/>
  <c r="F56" i="6"/>
  <c r="F14" i="6"/>
  <c r="J60" i="1"/>
  <c r="K60" i="1" s="1"/>
  <c r="F86" i="6"/>
  <c r="F95" i="6"/>
  <c r="F123" i="6"/>
  <c r="F130" i="6"/>
  <c r="F112" i="6"/>
  <c r="J118" i="1"/>
  <c r="K118" i="1" s="1"/>
  <c r="F16" i="6"/>
  <c r="F135" i="6"/>
  <c r="G5" i="10" l="1"/>
  <c r="D8" i="10"/>
  <c r="D13" i="10" s="1"/>
  <c r="F63" i="6"/>
  <c r="J64" i="1"/>
  <c r="K64" i="1" s="1"/>
  <c r="F26" i="6"/>
  <c r="J27" i="1"/>
  <c r="K27" i="1" s="1"/>
  <c r="F23" i="6"/>
  <c r="J24" i="1"/>
  <c r="K24" i="1" s="1"/>
  <c r="F27" i="6"/>
  <c r="J28" i="1"/>
  <c r="K28" i="1" s="1"/>
  <c r="F50" i="6"/>
  <c r="J51" i="1"/>
  <c r="K51" i="1" s="1"/>
  <c r="F25" i="6"/>
  <c r="J26" i="1"/>
  <c r="K26" i="1" s="1"/>
  <c r="F117" i="6"/>
  <c r="J119" i="1"/>
  <c r="K119" i="1" s="1"/>
  <c r="F83" i="6"/>
  <c r="J85" i="1"/>
  <c r="K85" i="1" s="1"/>
  <c r="F47" i="6"/>
  <c r="J48" i="1"/>
  <c r="K48" i="1" s="1"/>
  <c r="F100" i="6"/>
  <c r="J102" i="1"/>
  <c r="K102" i="1" s="1"/>
  <c r="F62" i="6"/>
  <c r="J63" i="1"/>
  <c r="K63" i="1" s="1"/>
  <c r="F51" i="6"/>
  <c r="J52" i="1"/>
  <c r="K52" i="1" s="1"/>
  <c r="F74" i="6"/>
  <c r="J76" i="1"/>
  <c r="K76" i="1" s="1"/>
  <c r="F38" i="6"/>
  <c r="J39" i="1"/>
  <c r="K39" i="1" s="1"/>
  <c r="F71" i="6"/>
  <c r="J72" i="1"/>
  <c r="K72" i="1" s="1"/>
  <c r="F35" i="6"/>
  <c r="J36" i="1"/>
  <c r="K36" i="1" s="1"/>
  <c r="F59" i="6"/>
  <c r="F97" i="6"/>
  <c r="F116" i="6"/>
  <c r="F88" i="6"/>
  <c r="F87" i="6"/>
  <c r="F84" i="6"/>
  <c r="F13" i="6"/>
  <c r="F114" i="6"/>
  <c r="F85" i="6"/>
  <c r="J65" i="1"/>
  <c r="K65" i="1" s="1"/>
  <c r="F40" i="6"/>
  <c r="F132" i="6"/>
  <c r="F28" i="6"/>
  <c r="F5" i="5"/>
  <c r="F8" i="5" s="1"/>
  <c r="F12" i="5" s="1"/>
  <c r="F104" i="6"/>
  <c r="F15" i="6"/>
  <c r="F12" i="6"/>
  <c r="E5" i="5"/>
  <c r="E8" i="5" s="1"/>
  <c r="E12" i="5" s="1"/>
  <c r="F96" i="6"/>
  <c r="F119" i="6"/>
  <c r="F109" i="6"/>
  <c r="F92" i="6"/>
  <c r="F90" i="6"/>
  <c r="J84" i="1"/>
  <c r="K84" i="1" s="1"/>
  <c r="F80" i="6"/>
  <c r="F58" i="6"/>
  <c r="F54" i="6"/>
  <c r="F42" i="6"/>
  <c r="F34" i="6"/>
  <c r="F22" i="6"/>
  <c r="F11" i="6"/>
  <c r="F7" i="6"/>
  <c r="F115" i="6"/>
  <c r="F103" i="6"/>
  <c r="F131" i="6"/>
  <c r="F33" i="6"/>
  <c r="F10" i="6"/>
  <c r="F91" i="6"/>
  <c r="F89" i="6"/>
  <c r="F17" i="6"/>
  <c r="F8" i="6"/>
  <c r="F6" i="6"/>
  <c r="D5" i="5"/>
  <c r="D8" i="5" s="1"/>
  <c r="D12" i="5" s="1"/>
  <c r="H5" i="10" l="1"/>
  <c r="H8" i="10" s="1"/>
  <c r="H13" i="10" s="1"/>
  <c r="G8" i="10"/>
  <c r="F55" i="6"/>
  <c r="J56" i="1"/>
  <c r="K56" i="1" s="1"/>
  <c r="F98" i="6"/>
  <c r="J100" i="1"/>
  <c r="K100" i="1" s="1"/>
  <c r="F99" i="6"/>
  <c r="J101" i="1"/>
  <c r="K101" i="1" s="1"/>
  <c r="F136" i="6"/>
  <c r="J138" i="1"/>
  <c r="K138" i="1" s="1"/>
  <c r="F110" i="6"/>
  <c r="J112" i="1"/>
  <c r="K112" i="1" s="1"/>
  <c r="F107" i="6"/>
  <c r="J109" i="1"/>
  <c r="K109" i="1" s="1"/>
  <c r="F75" i="6"/>
  <c r="J77" i="1"/>
  <c r="K77" i="1" s="1"/>
  <c r="F29" i="6"/>
  <c r="J30" i="1"/>
  <c r="K30" i="1" s="1"/>
  <c r="F77" i="6"/>
  <c r="J79" i="1"/>
  <c r="K79" i="1" s="1"/>
  <c r="F106" i="6"/>
  <c r="J108" i="1"/>
  <c r="K108" i="1" s="1"/>
  <c r="F57" i="6"/>
  <c r="J58" i="1"/>
  <c r="K58" i="1" s="1"/>
  <c r="F66" i="6"/>
  <c r="J67" i="1"/>
  <c r="K67" i="1" s="1"/>
  <c r="F94" i="6"/>
  <c r="J96" i="1"/>
  <c r="K96" i="1" s="1"/>
  <c r="F111" i="6"/>
  <c r="J113" i="1"/>
  <c r="K113" i="1" s="1"/>
  <c r="F37" i="6"/>
  <c r="J38" i="1"/>
  <c r="K38" i="1" s="1"/>
  <c r="F24" i="6"/>
  <c r="J25" i="1"/>
  <c r="K25" i="1" s="1"/>
  <c r="F126" i="6"/>
  <c r="J128" i="1"/>
  <c r="K128" i="1" s="1"/>
  <c r="F19" i="6"/>
  <c r="J20" i="1"/>
  <c r="K20" i="1" s="1"/>
  <c r="F138" i="6"/>
  <c r="J140" i="1"/>
  <c r="K140" i="1" s="1"/>
  <c r="F31" i="6"/>
  <c r="J32" i="1"/>
  <c r="K32" i="1" s="1"/>
  <c r="F79" i="6"/>
  <c r="J81" i="1"/>
  <c r="K81" i="1" s="1"/>
  <c r="F108" i="6"/>
  <c r="J110" i="1"/>
  <c r="K110" i="1" s="1"/>
  <c r="F69" i="6"/>
  <c r="J70" i="1"/>
  <c r="K70" i="1" s="1"/>
  <c r="F32" i="6"/>
  <c r="J33" i="1"/>
  <c r="K33" i="1" s="1"/>
  <c r="F68" i="6"/>
  <c r="J69" i="1"/>
  <c r="K69" i="1" s="1"/>
  <c r="F125" i="6"/>
  <c r="J127" i="1"/>
  <c r="K127" i="1" s="1"/>
  <c r="F52" i="6"/>
  <c r="J53" i="1"/>
  <c r="K53" i="1" s="1"/>
  <c r="F36" i="6"/>
  <c r="J37" i="1"/>
  <c r="K37" i="1" s="1"/>
  <c r="F49" i="6"/>
  <c r="J50" i="1"/>
  <c r="K50" i="1" s="1"/>
  <c r="F65" i="6"/>
  <c r="J66" i="1"/>
  <c r="K66" i="1" s="1"/>
  <c r="F67" i="6"/>
  <c r="J68" i="1"/>
  <c r="K68" i="1" s="1"/>
  <c r="F45" i="6"/>
  <c r="J46" i="1"/>
  <c r="K46" i="1" s="1"/>
  <c r="F41" i="6"/>
  <c r="J42" i="1"/>
  <c r="K42" i="1" s="1"/>
  <c r="F118" i="6"/>
  <c r="J120" i="1"/>
  <c r="K120" i="1" s="1"/>
  <c r="F81" i="6"/>
  <c r="J83" i="1"/>
  <c r="K83" i="1" s="1"/>
  <c r="F70" i="6"/>
  <c r="J71" i="1"/>
  <c r="K71" i="1" s="1"/>
  <c r="F127" i="6"/>
  <c r="J129" i="1"/>
  <c r="K129" i="1" s="1"/>
  <c r="F122" i="6"/>
  <c r="J124" i="1"/>
  <c r="F61" i="6"/>
  <c r="J62" i="1"/>
  <c r="K62" i="1" s="1"/>
  <c r="F76" i="6"/>
  <c r="J78" i="1"/>
  <c r="K78" i="1" s="1"/>
  <c r="F39" i="6"/>
  <c r="J40" i="1"/>
  <c r="K40" i="1" s="1"/>
  <c r="F21" i="6"/>
  <c r="J22" i="1"/>
  <c r="K22" i="1" s="1"/>
  <c r="F46" i="6"/>
  <c r="J47" i="1"/>
  <c r="K47" i="1" s="1"/>
  <c r="F101" i="6"/>
  <c r="J103" i="1"/>
  <c r="K103" i="1" s="1"/>
  <c r="F72" i="6"/>
  <c r="J74" i="1"/>
  <c r="K74" i="1" s="1"/>
  <c r="F20" i="6"/>
  <c r="J21" i="1"/>
  <c r="K21" i="1" s="1"/>
  <c r="F113" i="6"/>
  <c r="J115" i="1"/>
  <c r="K115" i="1" s="1"/>
  <c r="F105" i="6"/>
  <c r="J107" i="1"/>
  <c r="K107" i="1" s="1"/>
  <c r="F93" i="6"/>
  <c r="J95" i="1"/>
  <c r="F9" i="6"/>
  <c r="J10" i="1"/>
  <c r="F78" i="6"/>
  <c r="J80" i="1"/>
  <c r="K80" i="1" s="1"/>
  <c r="F129" i="6"/>
  <c r="J131" i="1"/>
  <c r="K131" i="1" s="1"/>
  <c r="F121" i="6"/>
  <c r="J123" i="1"/>
  <c r="K123" i="1" s="1"/>
  <c r="F134" i="6"/>
  <c r="J136" i="1"/>
  <c r="K136" i="1" s="1"/>
  <c r="F73" i="6"/>
  <c r="J75" i="1"/>
  <c r="K75" i="1" s="1"/>
  <c r="F48" i="6"/>
  <c r="J49" i="1"/>
  <c r="K49" i="1" s="1"/>
  <c r="F53" i="6"/>
  <c r="J54" i="1"/>
  <c r="K54" i="1" s="1"/>
  <c r="F124" i="6"/>
  <c r="J126" i="1"/>
  <c r="K126" i="1" s="1"/>
  <c r="F128" i="6"/>
  <c r="J130" i="1"/>
  <c r="K130" i="1" s="1"/>
  <c r="F44" i="6"/>
  <c r="J45" i="1"/>
  <c r="K45" i="1" s="1"/>
  <c r="F137" i="6"/>
  <c r="J139" i="1"/>
  <c r="K139" i="1" s="1"/>
  <c r="F133" i="6"/>
  <c r="J135" i="1"/>
  <c r="K135" i="1" s="1"/>
  <c r="F102" i="6"/>
  <c r="J104" i="1"/>
  <c r="K104" i="1" s="1"/>
  <c r="F60" i="6"/>
  <c r="J61" i="1"/>
  <c r="K61" i="1" s="1"/>
  <c r="J146" i="1"/>
  <c r="F120" i="6"/>
  <c r="L140" i="1"/>
  <c r="L83" i="1"/>
  <c r="L121" i="1"/>
  <c r="F43" i="6"/>
  <c r="L59" i="1"/>
  <c r="L18" i="1"/>
  <c r="F30" i="6"/>
  <c r="L43" i="1"/>
  <c r="F18" i="6"/>
  <c r="L30" i="1"/>
  <c r="F82" i="6"/>
  <c r="G96" i="6" s="1"/>
  <c r="L98" i="1"/>
  <c r="G138" i="6"/>
  <c r="F5" i="6"/>
  <c r="G42" i="6"/>
  <c r="G119" i="6"/>
  <c r="F64" i="6"/>
  <c r="G5" i="5"/>
  <c r="K6" i="1"/>
  <c r="C5" i="5"/>
  <c r="C8" i="5" s="1"/>
  <c r="C12" i="5" s="1"/>
  <c r="B5" i="5"/>
  <c r="B8" i="5" s="1"/>
  <c r="B12" i="5" s="1"/>
  <c r="J141" i="1"/>
  <c r="F139" i="6"/>
  <c r="L16" i="1" l="1"/>
  <c r="K10" i="1"/>
  <c r="L95" i="1"/>
  <c r="K95" i="1"/>
  <c r="I5" i="10"/>
  <c r="I5" i="5"/>
  <c r="I8" i="5" s="1"/>
  <c r="I12" i="5" s="1"/>
  <c r="K124" i="1"/>
  <c r="G13" i="10"/>
  <c r="G29" i="6"/>
  <c r="G17" i="6"/>
  <c r="G58" i="6"/>
  <c r="L40" i="1"/>
  <c r="L118" i="1"/>
  <c r="L137" i="1"/>
  <c r="L80" i="1"/>
  <c r="L141" i="1"/>
  <c r="L2" i="1" s="1"/>
  <c r="G81" i="6"/>
  <c r="L56" i="1"/>
  <c r="L27" i="1"/>
  <c r="G8" i="5"/>
  <c r="J2" i="1"/>
  <c r="I2" i="1"/>
  <c r="H5" i="5"/>
  <c r="H8" i="5" s="1"/>
  <c r="H12" i="5" s="1"/>
  <c r="G9" i="5"/>
  <c r="K141" i="1"/>
  <c r="I8" i="10" l="1"/>
  <c r="J5" i="10"/>
  <c r="L143" i="1"/>
  <c r="J5" i="5"/>
  <c r="J8" i="5" s="1"/>
  <c r="K2" i="1"/>
  <c r="J11" i="5"/>
  <c r="G11" i="5"/>
  <c r="G12" i="5" s="1"/>
  <c r="I13" i="10" l="1"/>
  <c r="J8" i="10"/>
  <c r="J13" i="10" s="1"/>
  <c r="J12" i="5"/>
</calcChain>
</file>

<file path=xl/sharedStrings.xml><?xml version="1.0" encoding="utf-8"?>
<sst xmlns="http://schemas.openxmlformats.org/spreadsheetml/2006/main" count="512" uniqueCount="264">
  <si>
    <t>Sídlo školského úradu</t>
  </si>
  <si>
    <t>BA</t>
  </si>
  <si>
    <t>Mestská časť Bratislava - Staré Mesto</t>
  </si>
  <si>
    <t>Mestská časť Bratislava - Podun.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</si>
  <si>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</si>
  <si>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</si>
  <si>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</si>
  <si>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</si>
  <si>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Devínska Nová Ves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</si>
  <si>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</si>
  <si>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</si>
  <si>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</si>
  <si>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</si>
  <si>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</si>
  <si>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</si>
  <si>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</si>
  <si>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</si>
  <si>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</si>
  <si>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</si>
  <si>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</si>
  <si>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</si>
  <si>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</si>
  <si>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</si>
  <si>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</si>
  <si>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</si>
  <si>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</si>
  <si>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</si>
  <si>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</si>
  <si>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</si>
  <si>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</si>
  <si>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</si>
  <si>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</si>
  <si>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</si>
  <si>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</si>
  <si>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</si>
  <si>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</si>
  <si>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Obec Považany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</si>
  <si>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</si>
  <si>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</si>
  <si>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</si>
  <si>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</si>
  <si>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</si>
  <si>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</si>
  <si>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</si>
  <si>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</si>
  <si>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</si>
  <si>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</si>
  <si>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</si>
  <si>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</si>
  <si>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</si>
  <si>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</si>
  <si>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</si>
  <si>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</si>
  <si>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</si>
  <si>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</si>
  <si>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</si>
  <si>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</si>
  <si>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</si>
  <si>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</si>
  <si>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</si>
  <si>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</si>
  <si>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</si>
  <si>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</si>
  <si>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</si>
  <si>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</si>
  <si>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</si>
  <si>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</si>
  <si>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</si>
  <si>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</si>
  <si>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</si>
  <si>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</si>
  <si>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</si>
  <si>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</si>
  <si>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</si>
  <si>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</si>
  <si>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</si>
  <si>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</si>
  <si>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</si>
  <si>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</si>
  <si>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</si>
  <si>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</si>
  <si>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</si>
  <si>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</si>
  <si>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</si>
  <si>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</si>
  <si>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</si>
  <si>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</si>
  <si>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</si>
  <si>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</si>
  <si>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</si>
  <si>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</si>
  <si>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</si>
  <si>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</si>
  <si>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</si>
  <si>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</si>
  <si>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</si>
  <si>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</si>
  <si>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</si>
  <si>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</si>
  <si>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</si>
  <si>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</si>
  <si>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</si>
  <si>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</si>
  <si>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</si>
  <si>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</si>
  <si>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</si>
  <si>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</si>
  <si>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</si>
  <si>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</si>
  <si>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</si>
  <si>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</si>
  <si>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</si>
  <si>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</si>
  <si>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</si>
  <si>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</si>
  <si>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</si>
  <si>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</si>
  <si>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</si>
  <si>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</si>
  <si>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</si>
  <si>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</si>
  <si>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</si>
  <si>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</si>
  <si>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</si>
  <si>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</si>
  <si>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</si>
  <si>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</si>
  <si>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</si>
  <si>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</si>
  <si>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</si>
  <si>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</si>
  <si>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</si>
  <si>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</si>
  <si>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</si>
  <si>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</si>
  <si>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</si>
  <si>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</si>
  <si>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</si>
  <si>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</si>
  <si>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</si>
  <si>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</si>
  <si>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ŠKOLSKÉ  ÚRADY (VÚC)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</si>
  <si>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</si>
  <si>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</si>
  <si>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</si>
  <si>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</si>
  <si>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</si>
  <si>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</si>
  <si>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</si>
  <si>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</si>
  <si>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</si>
  <si>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</si>
  <si>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</si>
  <si>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</si>
  <si>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</si>
  <si>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</si>
  <si>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</si>
  <si>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</si>
  <si>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Rímska únia Rádu sv. Uršule, Slovenská provincia, Provincialát Uršulínok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</si>
  <si>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</si>
  <si>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</si>
  <si>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</si>
  <si>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</si>
  <si>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</si>
  <si>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Reformovaná kresťanská cirkev na Slovensku, cirkevný zbor Dolný Štál</t>
  </si>
  <si>
    <t>Rímskokatolícka cirkev, Trnavská arcidiecéza</t>
  </si>
  <si>
    <t>Kongregácia Školských sestier de Notre Dame</t>
  </si>
  <si>
    <t>Reformovaná kresťanská cirkev na Slovensku</t>
  </si>
  <si>
    <t>Reformovaná kresťanská cirkev na Slovensku, Cirkevný zbor Levice</t>
  </si>
  <si>
    <t>Reformovaná kresťanská cirkev na Slovensku, Cirkevný zbor Martovce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</si>
  <si>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</si>
  <si>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</si>
  <si>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</si>
  <si>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</si>
  <si>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</si>
  <si>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</si>
  <si>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</si>
  <si>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</si>
  <si>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Slovenský vikariát Kongregácie sestier sv. Cyrila a Metoda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</si>
  <si>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</si>
  <si>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</si>
  <si>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</si>
  <si>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</si>
  <si>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</si>
  <si>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</si>
  <si>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</si>
  <si>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</si>
  <si>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Východný dištrikt Evanjelickej cirkvi augsburského vyznania na Slovensku</t>
  </si>
  <si>
    <t>Cirkevný zbor Evanjelickej cirkvi a. v. na Slovensku Rožňava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</si>
  <si>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</si>
  <si>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</si>
  <si>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</si>
  <si>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</si>
  <si>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Reformovaná kresťanská cirkev na Slovensku - Užský seniorát</t>
  </si>
  <si>
    <t>Reformovaná kresťanská cirkev na Slovensku, Cirkevný zbor Rožňava</t>
  </si>
  <si>
    <t>Rímskokatolícka cirkev Biskupstvo Rožňava</t>
  </si>
  <si>
    <t>Spišská katolícka charita</t>
  </si>
  <si>
    <t>Finančný príspevok</t>
  </si>
  <si>
    <t>obce</t>
  </si>
  <si>
    <t>VÚC</t>
  </si>
  <si>
    <t>cirkev</t>
  </si>
  <si>
    <t>FP  - mzdy</t>
  </si>
  <si>
    <t>Cirkevný zriaďovateľ</t>
  </si>
  <si>
    <t>Školské úrady</t>
  </si>
  <si>
    <t>FP - činnosť</t>
  </si>
  <si>
    <t>objem FP obciam</t>
  </si>
  <si>
    <t>koeficient</t>
  </si>
  <si>
    <t>Výpočet príspevku cirkevným zriaďovateľom podľa § 14 ods. 9 zákona 596/2003 Z. z.</t>
  </si>
  <si>
    <t>ukazovateľ</t>
  </si>
  <si>
    <t xml:space="preserve">Zamestnanci </t>
  </si>
  <si>
    <t xml:space="preserve">Žiaci  </t>
  </si>
  <si>
    <t>počet žiakov ŠÚ obcí</t>
  </si>
  <si>
    <t>poznámka:</t>
  </si>
  <si>
    <t>a</t>
  </si>
  <si>
    <t>b</t>
  </si>
  <si>
    <t>c</t>
  </si>
  <si>
    <t>Schválený rozpočet</t>
  </si>
  <si>
    <t>Úprava                 (+ / - )</t>
  </si>
  <si>
    <t>8=7-6</t>
  </si>
  <si>
    <t>FP v €</t>
  </si>
  <si>
    <t>ŠKOLSKÉ  ÚRADY (OBCE) - ROK 2021</t>
  </si>
  <si>
    <t>ŠKOLSKÉ  ÚRADY (VÚC)- ROK 2021</t>
  </si>
  <si>
    <t xml:space="preserve">CIRKEVNÍ ZRIAĎOVATELIA </t>
  </si>
  <si>
    <t>CIRKEVNÍ ZRIAĎOVATELIA - ROK 2021</t>
  </si>
  <si>
    <t>Rezerva MV SR</t>
  </si>
  <si>
    <t>rezerva MŠ SR</t>
  </si>
  <si>
    <t>MV SR SPOLU</t>
  </si>
  <si>
    <t>CELKOM</t>
  </si>
  <si>
    <t>MŠ SR SPOLU</t>
  </si>
  <si>
    <t>sumár                     po krajoch</t>
  </si>
  <si>
    <t>Kontrola</t>
  </si>
  <si>
    <t>Sumár            po krajoch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</si>
  <si>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</si>
  <si>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</si>
  <si>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</si>
  <si>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</si>
  <si>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</si>
  <si>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</si>
  <si>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</si>
  <si>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C+O</t>
  </si>
  <si>
    <t>O</t>
  </si>
  <si>
    <t>C</t>
  </si>
  <si>
    <t>Rezerva</t>
  </si>
  <si>
    <t>Pre výpočet finančných prostriedkov na rok 2022 pre školské úrady obcí sa vychádza z počtu žiakov podľa EDU zberu k 15.9.2021, ktorí budú zaradení do školských úradov k 1.1.2022.</t>
  </si>
  <si>
    <t>Pre výpočet koeficientu k príspevku pre cirkevných zriaďovateľov sa vychádza z počtu žiakov podľa EDU zberu k 15.9.2021, zaradených v školských úradoch obcí k 15.9.2021</t>
  </si>
  <si>
    <t>REKAPITULÁCIA   2022</t>
  </si>
  <si>
    <t>rok 2022</t>
  </si>
  <si>
    <t>Žiaci                               k 15.9.2021</t>
  </si>
  <si>
    <t>RÚŠS spolu</t>
  </si>
  <si>
    <t>rezerva obce</t>
  </si>
  <si>
    <t>rezerva cirkev</t>
  </si>
  <si>
    <t>rezerva VÚC</t>
  </si>
  <si>
    <t>rezerva MŠ SR SPOLU</t>
  </si>
  <si>
    <t>Žiaci           
k 15.9.2021</t>
  </si>
  <si>
    <t>valorizácia mzdy</t>
  </si>
  <si>
    <t>valorizácia poistné</t>
  </si>
  <si>
    <t>valorizácia spolu</t>
  </si>
  <si>
    <t>UR s valor.</t>
  </si>
  <si>
    <t>500 eur odmeny</t>
  </si>
  <si>
    <t xml:space="preserve">poistné </t>
  </si>
  <si>
    <t>UR s odmenou</t>
  </si>
  <si>
    <t>odmena+poistné spolu</t>
  </si>
  <si>
    <t>UR</t>
  </si>
  <si>
    <t>ŠKOLSKÉ  ÚRADY (OBCE) - koncoročné presuny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</si>
</sst>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513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Font="1" applyFill="1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3" fontId="0" fillId="0" borderId="0" xfId="0" applyNumberFormat="1"/>
    <xf numFmtId="0" fontId="0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4" borderId="13" xfId="0" applyFill="1" applyBorder="1"/>
    <xf numFmtId="0" fontId="0" fillId="4" borderId="15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0" fillId="0" borderId="21" xfId="0" applyNumberFormat="1" applyFont="1" applyFill="1" applyBorder="1" applyAlignment="1">
      <alignment wrapText="1"/>
    </xf>
    <xf numFmtId="3" fontId="2" fillId="4" borderId="19" xfId="0" applyNumberFormat="1" applyFont="1" applyFill="1" applyBorder="1"/>
    <xf numFmtId="3" fontId="0" fillId="0" borderId="0" xfId="0" applyNumberFormat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3" fontId="0" fillId="0" borderId="5" xfId="0" applyNumberFormat="1" applyBorder="1" applyAlignment="1">
      <alignment horizontal="right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8" xfId="0" applyBorder="1"/>
    <xf numFmtId="0" fontId="2" fillId="4" borderId="15" xfId="0" applyFont="1" applyFill="1" applyBorder="1"/>
    <xf numFmtId="3" fontId="0" fillId="3" borderId="21" xfId="0" applyNumberFormat="1" applyFont="1" applyFill="1" applyBorder="1" applyAlignment="1">
      <alignment wrapText="1"/>
    </xf>
    <xf numFmtId="3" fontId="0" fillId="3" borderId="21" xfId="0" applyNumberFormat="1" applyFill="1" applyBorder="1" applyAlignment="1">
      <alignment wrapText="1"/>
    </xf>
    <xf numFmtId="3" fontId="0" fillId="0" borderId="21" xfId="0" applyNumberFormat="1" applyBorder="1" applyAlignment="1">
      <alignment wrapText="1"/>
    </xf>
    <xf numFmtId="3" fontId="0" fillId="3" borderId="22" xfId="0" applyNumberFormat="1" applyFill="1" applyBorder="1" applyAlignment="1">
      <alignment wrapText="1"/>
    </xf>
    <xf numFmtId="0" fontId="2" fillId="2" borderId="31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0" fillId="0" borderId="0" xfId="0" applyFont="1"/>
    <xf numFmtId="0" fontId="2" fillId="2" borderId="32" xfId="0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0" fillId="0" borderId="3" xfId="0" applyNumberFormat="1" applyFont="1" applyBorder="1" applyAlignment="1">
      <alignment horizontal="right" wrapText="1"/>
    </xf>
    <xf numFmtId="0" fontId="0" fillId="5" borderId="3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4" borderId="17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2" fillId="2" borderId="34" xfId="0" applyFont="1" applyFill="1" applyBorder="1" applyAlignment="1">
      <alignment horizontal="center" vertical="center" wrapText="1"/>
    </xf>
    <xf numFmtId="3" fontId="2" fillId="2" borderId="35" xfId="0" applyNumberFormat="1" applyFont="1" applyFill="1" applyBorder="1"/>
    <xf numFmtId="3" fontId="0" fillId="0" borderId="37" xfId="0" applyNumberFormat="1" applyFont="1" applyBorder="1" applyAlignment="1">
      <alignment horizontal="right" wrapText="1"/>
    </xf>
    <xf numFmtId="3" fontId="0" fillId="0" borderId="4" xfId="0" applyNumberFormat="1" applyFont="1" applyBorder="1" applyAlignment="1">
      <alignment horizontal="right" wrapText="1"/>
    </xf>
    <xf numFmtId="3" fontId="2" fillId="2" borderId="40" xfId="0" applyNumberFormat="1" applyFont="1" applyFill="1" applyBorder="1" applyAlignment="1">
      <alignment horizontal="right" vertical="center" wrapText="1"/>
    </xf>
    <xf numFmtId="3" fontId="2" fillId="2" borderId="21" xfId="0" applyNumberFormat="1" applyFont="1" applyFill="1" applyBorder="1" applyAlignment="1">
      <alignment horizontal="right" vertical="center" wrapText="1"/>
    </xf>
    <xf numFmtId="3" fontId="2" fillId="2" borderId="41" xfId="0" applyNumberFormat="1" applyFont="1" applyFill="1" applyBorder="1" applyAlignment="1">
      <alignment horizontal="right" vertical="center" wrapText="1"/>
    </xf>
    <xf numFmtId="3" fontId="2" fillId="4" borderId="19" xfId="0" applyNumberFormat="1" applyFont="1" applyFill="1" applyBorder="1" applyAlignment="1">
      <alignment horizontal="right" vertical="center" wrapText="1"/>
    </xf>
    <xf numFmtId="3" fontId="0" fillId="0" borderId="6" xfId="0" applyNumberFormat="1" applyBorder="1"/>
    <xf numFmtId="3" fontId="0" fillId="0" borderId="21" xfId="0" applyNumberFormat="1" applyBorder="1"/>
    <xf numFmtId="0" fontId="0" fillId="0" borderId="6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3" xfId="0" applyFont="1" applyFill="1" applyBorder="1"/>
    <xf numFmtId="0" fontId="1" fillId="0" borderId="0" xfId="0" applyFont="1" applyAlignment="1">
      <alignment horizontal="center" vertical="center"/>
    </xf>
    <xf numFmtId="3" fontId="2" fillId="4" borderId="13" xfId="0" applyNumberFormat="1" applyFont="1" applyFill="1" applyBorder="1" applyAlignment="1">
      <alignment horizontal="right" wrapText="1"/>
    </xf>
    <xf numFmtId="3" fontId="2" fillId="4" borderId="15" xfId="0" applyNumberFormat="1" applyFont="1" applyFill="1" applyBorder="1" applyAlignment="1">
      <alignment horizontal="right" wrapText="1"/>
    </xf>
    <xf numFmtId="3" fontId="2" fillId="4" borderId="16" xfId="0" applyNumberFormat="1" applyFont="1" applyFill="1" applyBorder="1" applyAlignment="1">
      <alignment horizontal="right" wrapText="1"/>
    </xf>
    <xf numFmtId="3" fontId="0" fillId="0" borderId="28" xfId="0" applyNumberFormat="1" applyBorder="1"/>
    <xf numFmtId="3" fontId="0" fillId="0" borderId="42" xfId="0" applyNumberFormat="1" applyBorder="1"/>
    <xf numFmtId="0" fontId="0" fillId="0" borderId="3" xfId="0" applyFont="1" applyBorder="1" applyAlignment="1">
      <alignment horizontal="left" wrapText="1"/>
    </xf>
    <xf numFmtId="0" fontId="0" fillId="0" borderId="6" xfId="0" applyFont="1" applyBorder="1"/>
    <xf numFmtId="0" fontId="0" fillId="0" borderId="28" xfId="0" applyFont="1" applyBorder="1"/>
    <xf numFmtId="3" fontId="0" fillId="0" borderId="22" xfId="0" applyNumberFormat="1" applyFont="1" applyBorder="1" applyAlignment="1">
      <alignment horizontal="right" wrapText="1"/>
    </xf>
    <xf numFmtId="3" fontId="0" fillId="5" borderId="21" xfId="0" applyNumberFormat="1" applyFont="1" applyFill="1" applyBorder="1" applyAlignment="1">
      <alignment wrapText="1"/>
    </xf>
    <xf numFmtId="3" fontId="0" fillId="5" borderId="42" xfId="0" applyNumberFormat="1" applyFont="1" applyFill="1" applyBorder="1" applyAlignment="1">
      <alignment wrapText="1"/>
    </xf>
    <xf numFmtId="0" fontId="0" fillId="0" borderId="22" xfId="0" applyFont="1" applyBorder="1" applyAlignment="1">
      <alignment horizontal="right" wrapText="1"/>
    </xf>
    <xf numFmtId="3" fontId="0" fillId="0" borderId="21" xfId="0" applyNumberFormat="1" applyFont="1" applyFill="1" applyBorder="1"/>
    <xf numFmtId="3" fontId="0" fillId="0" borderId="42" xfId="0" applyNumberFormat="1" applyFont="1" applyFill="1" applyBorder="1" applyAlignment="1">
      <alignment wrapText="1"/>
    </xf>
    <xf numFmtId="0" fontId="2" fillId="0" borderId="45" xfId="0" applyFont="1" applyBorder="1"/>
    <xf numFmtId="0" fontId="2" fillId="0" borderId="46" xfId="0" applyFont="1" applyBorder="1"/>
    <xf numFmtId="0" fontId="2" fillId="0" borderId="43" xfId="0" applyFont="1" applyBorder="1"/>
    <xf numFmtId="3" fontId="0" fillId="0" borderId="3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0" fontId="2" fillId="4" borderId="13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0" borderId="0" xfId="0" applyFont="1" applyFill="1" applyBorder="1"/>
    <xf numFmtId="3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0" fillId="0" borderId="22" xfId="0" applyNumberFormat="1" applyBorder="1"/>
    <xf numFmtId="0" fontId="1" fillId="0" borderId="0" xfId="0" applyFont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3" fontId="0" fillId="6" borderId="35" xfId="0" applyNumberFormat="1" applyFill="1" applyBorder="1"/>
    <xf numFmtId="0" fontId="2" fillId="0" borderId="37" xfId="0" applyFont="1" applyBorder="1"/>
    <xf numFmtId="3" fontId="0" fillId="0" borderId="3" xfId="0" applyNumberFormat="1" applyBorder="1"/>
    <xf numFmtId="3" fontId="2" fillId="3" borderId="14" xfId="0" applyNumberFormat="1" applyFont="1" applyFill="1" applyBorder="1"/>
    <xf numFmtId="3" fontId="2" fillId="4" borderId="13" xfId="0" applyNumberFormat="1" applyFont="1" applyFill="1" applyBorder="1"/>
    <xf numFmtId="3" fontId="2" fillId="3" borderId="15" xfId="0" applyNumberFormat="1" applyFont="1" applyFill="1" applyBorder="1"/>
    <xf numFmtId="3" fontId="2" fillId="3" borderId="19" xfId="0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3" fontId="0" fillId="3" borderId="42" xfId="0" applyNumberFormat="1" applyFill="1" applyBorder="1" applyAlignment="1">
      <alignment wrapText="1"/>
    </xf>
    <xf numFmtId="3" fontId="0" fillId="0" borderId="23" xfId="0" applyNumberFormat="1" applyBorder="1"/>
    <xf numFmtId="0" fontId="0" fillId="0" borderId="39" xfId="0" applyBorder="1"/>
    <xf numFmtId="3" fontId="0" fillId="0" borderId="0" xfId="0" applyNumberFormat="1" applyBorder="1"/>
    <xf numFmtId="0" fontId="0" fillId="0" borderId="26" xfId="0" applyBorder="1"/>
    <xf numFmtId="3" fontId="0" fillId="3" borderId="41" xfId="0" applyNumberFormat="1" applyFill="1" applyBorder="1" applyAlignment="1">
      <alignment wrapText="1"/>
    </xf>
    <xf numFmtId="3" fontId="0" fillId="0" borderId="27" xfId="0" applyNumberFormat="1" applyBorder="1"/>
    <xf numFmtId="3" fontId="0" fillId="0" borderId="41" xfId="0" applyNumberFormat="1" applyBorder="1" applyAlignment="1">
      <alignment wrapText="1"/>
    </xf>
    <xf numFmtId="3" fontId="0" fillId="3" borderId="40" xfId="0" applyNumberFormat="1" applyFill="1" applyBorder="1" applyAlignment="1">
      <alignment wrapText="1"/>
    </xf>
    <xf numFmtId="3" fontId="0" fillId="0" borderId="41" xfId="0" applyNumberFormat="1" applyBorder="1"/>
    <xf numFmtId="3" fontId="0" fillId="5" borderId="46" xfId="0" applyNumberFormat="1" applyFont="1" applyFill="1" applyBorder="1" applyAlignment="1">
      <alignment wrapText="1"/>
    </xf>
    <xf numFmtId="3" fontId="0" fillId="5" borderId="51" xfId="0" applyNumberFormat="1" applyFont="1" applyFill="1" applyBorder="1" applyAlignment="1">
      <alignment wrapText="1"/>
    </xf>
    <xf numFmtId="3" fontId="2" fillId="2" borderId="8" xfId="0" applyNumberFormat="1" applyFont="1" applyFill="1" applyBorder="1"/>
    <xf numFmtId="3" fontId="2" fillId="2" borderId="50" xfId="0" applyNumberFormat="1" applyFont="1" applyFill="1" applyBorder="1"/>
    <xf numFmtId="0" fontId="0" fillId="0" borderId="46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3" fontId="0" fillId="0" borderId="3" xfId="0" applyNumberFormat="1" applyBorder="1" applyAlignment="1">
      <alignment horizontal="right" wrapText="1"/>
    </xf>
    <xf numFmtId="3" fontId="0" fillId="0" borderId="7" xfId="0" applyNumberFormat="1" applyBorder="1" applyAlignment="1">
      <alignment horizontal="right" wrapText="1"/>
    </xf>
    <xf numFmtId="3" fontId="0" fillId="0" borderId="22" xfId="0" applyNumberFormat="1" applyBorder="1" applyAlignment="1">
      <alignment wrapText="1"/>
    </xf>
    <xf numFmtId="3" fontId="0" fillId="0" borderId="9" xfId="0" applyNumberFormat="1" applyBorder="1"/>
    <xf numFmtId="3" fontId="0" fillId="0" borderId="52" xfId="0" applyNumberFormat="1" applyBorder="1" applyAlignment="1">
      <alignment horizontal="right" wrapText="1"/>
    </xf>
    <xf numFmtId="3" fontId="0" fillId="0" borderId="47" xfId="0" applyNumberFormat="1" applyBorder="1" applyAlignment="1">
      <alignment horizontal="right" wrapText="1"/>
    </xf>
    <xf numFmtId="3" fontId="0" fillId="0" borderId="21" xfId="0" applyNumberFormat="1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3" fontId="0" fillId="0" borderId="40" xfId="0" applyNumberFormat="1" applyFont="1" applyFill="1" applyBorder="1" applyAlignment="1">
      <alignment horizontal="center" vertical="center"/>
    </xf>
    <xf numFmtId="3" fontId="0" fillId="0" borderId="41" xfId="0" applyNumberFormat="1" applyFont="1" applyFill="1" applyBorder="1" applyAlignment="1">
      <alignment horizontal="center" vertical="center" wrapText="1"/>
    </xf>
    <xf numFmtId="3" fontId="0" fillId="0" borderId="22" xfId="0" applyNumberFormat="1" applyFont="1" applyFill="1" applyBorder="1" applyAlignment="1">
      <alignment horizontal="center" vertical="center" wrapText="1"/>
    </xf>
    <xf numFmtId="3" fontId="0" fillId="0" borderId="42" xfId="0" applyNumberFormat="1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right" wrapText="1"/>
    </xf>
    <xf numFmtId="3" fontId="0" fillId="0" borderId="26" xfId="0" applyNumberFormat="1" applyBorder="1" applyAlignment="1">
      <alignment horizontal="right" wrapText="1"/>
    </xf>
    <xf numFmtId="3" fontId="2" fillId="2" borderId="6" xfId="0" applyNumberFormat="1" applyFont="1" applyFill="1" applyBorder="1" applyAlignment="1">
      <alignment horizontal="right" wrapText="1"/>
    </xf>
    <xf numFmtId="3" fontId="2" fillId="2" borderId="26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28" xfId="0" applyNumberFormat="1" applyFont="1" applyFill="1" applyBorder="1" applyAlignment="1">
      <alignment horizontal="right" wrapText="1"/>
    </xf>
    <xf numFmtId="3" fontId="1" fillId="0" borderId="0" xfId="0" applyNumberFormat="1" applyFont="1" applyBorder="1"/>
    <xf numFmtId="3" fontId="0" fillId="0" borderId="53" xfId="0" applyNumberFormat="1" applyBorder="1"/>
    <xf numFmtId="3" fontId="2" fillId="2" borderId="59" xfId="0" applyNumberFormat="1" applyFont="1" applyFill="1" applyBorder="1"/>
    <xf numFmtId="3" fontId="2" fillId="2" borderId="62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22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/>
    </xf>
    <xf numFmtId="3" fontId="2" fillId="2" borderId="63" xfId="0" applyNumberFormat="1" applyFont="1" applyFill="1" applyBorder="1"/>
    <xf numFmtId="0" fontId="0" fillId="0" borderId="1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Border="1"/>
    <xf numFmtId="0" fontId="0" fillId="0" borderId="3" xfId="0" applyBorder="1" applyAlignment="1">
      <alignment horizontal="left" wrapText="1"/>
    </xf>
    <xf numFmtId="0" fontId="0" fillId="0" borderId="22" xfId="0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3" fontId="0" fillId="0" borderId="22" xfId="0" applyNumberFormat="1" applyBorder="1" applyAlignment="1">
      <alignment horizontal="right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2" fillId="3" borderId="13" xfId="0" applyFont="1" applyFill="1" applyBorder="1"/>
    <xf numFmtId="3" fontId="0" fillId="0" borderId="35" xfId="0" applyNumberFormat="1" applyBorder="1"/>
    <xf numFmtId="3" fontId="0" fillId="0" borderId="59" xfId="0" applyNumberFormat="1" applyBorder="1"/>
    <xf numFmtId="3" fontId="2" fillId="4" borderId="34" xfId="0" applyNumberFormat="1" applyFont="1" applyFill="1" applyBorder="1"/>
    <xf numFmtId="3" fontId="2" fillId="3" borderId="48" xfId="0" applyNumberFormat="1" applyFont="1" applyFill="1" applyBorder="1"/>
    <xf numFmtId="0" fontId="2" fillId="2" borderId="20" xfId="0" applyFont="1" applyFill="1" applyBorder="1" applyAlignment="1">
      <alignment horizontal="center" vertical="center"/>
    </xf>
    <xf numFmtId="3" fontId="0" fillId="0" borderId="10" xfId="0" applyNumberFormat="1" applyBorder="1"/>
    <xf numFmtId="3" fontId="2" fillId="4" borderId="16" xfId="0" applyNumberFormat="1" applyFont="1" applyFill="1" applyBorder="1"/>
    <xf numFmtId="3" fontId="2" fillId="4" borderId="15" xfId="0" applyNumberFormat="1" applyFont="1" applyFill="1" applyBorder="1"/>
    <xf numFmtId="3" fontId="2" fillId="2" borderId="4" xfId="0" applyNumberFormat="1" applyFont="1" applyFill="1" applyBorder="1"/>
    <xf numFmtId="3" fontId="2" fillId="2" borderId="64" xfId="0" applyNumberFormat="1" applyFont="1" applyFill="1" applyBorder="1"/>
    <xf numFmtId="3" fontId="2" fillId="3" borderId="16" xfId="0" applyNumberFormat="1" applyFont="1" applyFill="1" applyBorder="1"/>
    <xf numFmtId="0" fontId="2" fillId="8" borderId="19" xfId="0" applyFont="1" applyFill="1" applyBorder="1" applyAlignment="1">
      <alignment horizontal="center" vertical="center"/>
    </xf>
    <xf numFmtId="3" fontId="0" fillId="6" borderId="0" xfId="0" applyNumberFormat="1" applyFill="1" applyBorder="1"/>
    <xf numFmtId="0" fontId="0" fillId="0" borderId="36" xfId="0" applyBorder="1"/>
    <xf numFmtId="0" fontId="9" fillId="7" borderId="17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0" fillId="0" borderId="26" xfId="0" applyFont="1" applyFill="1" applyBorder="1" applyAlignment="1">
      <alignment horizontal="left" indent="2"/>
    </xf>
    <xf numFmtId="0" fontId="0" fillId="0" borderId="15" xfId="0" applyFont="1" applyFill="1" applyBorder="1" applyAlignment="1">
      <alignment horizontal="left" indent="2"/>
    </xf>
    <xf numFmtId="0" fontId="2" fillId="2" borderId="56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164" fontId="0" fillId="5" borderId="10" xfId="0" applyNumberFormat="1" applyFont="1" applyFill="1" applyBorder="1" applyAlignment="1">
      <alignment horizontal="center" vertical="center" wrapText="1"/>
    </xf>
    <xf numFmtId="164" fontId="0" fillId="5" borderId="9" xfId="0" applyNumberFormat="1" applyFont="1" applyFill="1" applyBorder="1" applyAlignment="1">
      <alignment horizontal="center" vertical="center" wrapText="1"/>
    </xf>
    <xf numFmtId="164" fontId="0" fillId="5" borderId="57" xfId="0" applyNumberFormat="1" applyFont="1" applyFill="1" applyBorder="1" applyAlignment="1">
      <alignment horizontal="center" vertical="center" wrapText="1"/>
    </xf>
    <xf numFmtId="164" fontId="0" fillId="5" borderId="20" xfId="0" applyNumberFormat="1" applyFont="1" applyFill="1" applyBorder="1" applyAlignment="1">
      <alignment horizontal="center" vertical="center" wrapText="1"/>
    </xf>
    <xf numFmtId="164" fontId="0" fillId="5" borderId="53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/>
    <xf numFmtId="0" fontId="2" fillId="2" borderId="65" xfId="0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0" fontId="0" fillId="0" borderId="39" xfId="0" applyFont="1" applyFill="1" applyBorder="1" applyAlignment="1">
      <alignment horizontal="left" indent="2"/>
    </xf>
    <xf numFmtId="164" fontId="0" fillId="5" borderId="55" xfId="0" applyNumberFormat="1" applyFont="1" applyFill="1" applyBorder="1" applyAlignment="1">
      <alignment horizontal="center" vertical="center" wrapText="1"/>
    </xf>
    <xf numFmtId="0" fontId="0" fillId="0" borderId="36" xfId="0" applyFont="1" applyBorder="1"/>
    <xf numFmtId="3" fontId="0" fillId="0" borderId="49" xfId="0" applyNumberFormat="1" applyFont="1" applyBorder="1"/>
    <xf numFmtId="3" fontId="0" fillId="0" borderId="49" xfId="0" applyNumberFormat="1" applyBorder="1"/>
    <xf numFmtId="0" fontId="0" fillId="5" borderId="0" xfId="0" applyFill="1" applyBorder="1"/>
    <xf numFmtId="3" fontId="0" fillId="5" borderId="0" xfId="0" applyNumberFormat="1" applyFill="1" applyBorder="1"/>
    <xf numFmtId="3" fontId="0" fillId="0" borderId="12" xfId="0" applyNumberFormat="1" applyFont="1" applyBorder="1" applyAlignment="1">
      <alignment horizontal="right" wrapText="1"/>
    </xf>
    <xf numFmtId="3" fontId="2" fillId="2" borderId="21" xfId="0" applyNumberFormat="1" applyFont="1" applyFill="1" applyBorder="1"/>
    <xf numFmtId="0" fontId="0" fillId="0" borderId="54" xfId="0" applyFont="1" applyBorder="1" applyAlignment="1">
      <alignment horizontal="center" vertical="center"/>
    </xf>
    <xf numFmtId="0" fontId="0" fillId="0" borderId="66" xfId="0" applyFont="1" applyFill="1" applyBorder="1" applyAlignment="1">
      <alignment horizontal="center"/>
    </xf>
    <xf numFmtId="0" fontId="0" fillId="0" borderId="65" xfId="0" applyBorder="1"/>
    <xf numFmtId="3" fontId="2" fillId="2" borderId="10" xfId="0" applyNumberFormat="1" applyFont="1" applyFill="1" applyBorder="1"/>
    <xf numFmtId="3" fontId="2" fillId="2" borderId="9" xfId="0" applyNumberFormat="1" applyFont="1" applyFill="1" applyBorder="1"/>
    <xf numFmtId="3" fontId="2" fillId="2" borderId="53" xfId="0" applyNumberFormat="1" applyFont="1" applyFill="1" applyBorder="1"/>
    <xf numFmtId="3" fontId="2" fillId="2" borderId="57" xfId="0" applyNumberFormat="1" applyFont="1" applyFill="1" applyBorder="1"/>
    <xf numFmtId="3" fontId="2" fillId="2" borderId="55" xfId="0" applyNumberFormat="1" applyFont="1" applyFill="1" applyBorder="1"/>
    <xf numFmtId="3" fontId="0" fillId="0" borderId="0" xfId="0" applyNumberFormat="1" applyFill="1" applyBorder="1"/>
    <xf numFmtId="0" fontId="0" fillId="0" borderId="3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3" fontId="0" fillId="0" borderId="67" xfId="0" applyNumberFormat="1" applyBorder="1" applyAlignment="1">
      <alignment horizontal="right" wrapText="1"/>
    </xf>
    <xf numFmtId="0" fontId="0" fillId="0" borderId="36" xfId="0" applyFont="1" applyFill="1" applyBorder="1"/>
    <xf numFmtId="3" fontId="0" fillId="0" borderId="49" xfId="0" applyNumberFormat="1" applyFont="1" applyFill="1" applyBorder="1"/>
    <xf numFmtId="3" fontId="0" fillId="0" borderId="34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5" xfId="0" applyFont="1" applyFill="1" applyBorder="1" applyAlignment="1">
      <alignment vertical="center"/>
    </xf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2" fillId="4" borderId="13" xfId="0" applyNumberFormat="1" applyFont="1" applyFill="1" applyBorder="1" applyAlignment="1">
      <alignment vertical="center"/>
    </xf>
    <xf numFmtId="3" fontId="2" fillId="4" borderId="34" xfId="0" applyNumberFormat="1" applyFont="1" applyFill="1" applyBorder="1" applyAlignment="1">
      <alignment vertical="center"/>
    </xf>
    <xf numFmtId="0" fontId="0" fillId="0" borderId="22" xfId="0" applyFont="1" applyBorder="1" applyAlignment="1">
      <alignment horizontal="center" wrapText="1"/>
    </xf>
    <xf numFmtId="3" fontId="0" fillId="0" borderId="21" xfId="0" applyNumberFormat="1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 wrapText="1"/>
    </xf>
    <xf numFmtId="3" fontId="0" fillId="0" borderId="42" xfId="0" applyNumberFormat="1" applyFont="1" applyFill="1" applyBorder="1" applyAlignment="1">
      <alignment horizontal="center" wrapText="1"/>
    </xf>
    <xf numFmtId="3" fontId="0" fillId="0" borderId="7" xfId="0" applyNumberFormat="1" applyFont="1" applyBorder="1" applyAlignment="1">
      <alignment horizontal="right" wrapText="1"/>
    </xf>
    <xf numFmtId="3" fontId="0" fillId="9" borderId="22" xfId="0" applyNumberFormat="1" applyFont="1" applyFill="1" applyBorder="1" applyAlignment="1">
      <alignment horizontal="right" vertical="center" wrapText="1"/>
    </xf>
    <xf numFmtId="3" fontId="0" fillId="9" borderId="21" xfId="0" applyNumberFormat="1" applyFont="1" applyFill="1" applyBorder="1" applyAlignment="1">
      <alignment horizontal="right" vertical="center" wrapText="1"/>
    </xf>
    <xf numFmtId="3" fontId="0" fillId="9" borderId="21" xfId="0" applyNumberFormat="1" applyFont="1" applyFill="1" applyBorder="1" applyAlignment="1">
      <alignment horizontal="right" wrapText="1"/>
    </xf>
    <xf numFmtId="3" fontId="0" fillId="9" borderId="41" xfId="0" applyNumberFormat="1" applyFont="1" applyFill="1" applyBorder="1" applyAlignment="1">
      <alignment horizontal="right" wrapText="1"/>
    </xf>
    <xf numFmtId="3" fontId="0" fillId="9" borderId="22" xfId="0" applyNumberFormat="1" applyFont="1" applyFill="1" applyBorder="1" applyAlignment="1">
      <alignment horizontal="right" wrapText="1"/>
    </xf>
    <xf numFmtId="3" fontId="0" fillId="9" borderId="19" xfId="0" applyNumberFormat="1" applyFont="1" applyFill="1" applyBorder="1" applyAlignment="1">
      <alignment horizontal="right" wrapText="1"/>
    </xf>
    <xf numFmtId="3" fontId="0" fillId="9" borderId="42" xfId="0" applyNumberFormat="1" applyFont="1" applyFill="1" applyBorder="1" applyAlignment="1">
      <alignment horizontal="right" wrapText="1"/>
    </xf>
    <xf numFmtId="3" fontId="0" fillId="9" borderId="21" xfId="0" applyNumberFormat="1" applyFont="1" applyFill="1" applyBorder="1" applyAlignment="1">
      <alignment horizontal="right"/>
    </xf>
    <xf numFmtId="3" fontId="0" fillId="9" borderId="21" xfId="0" applyNumberFormat="1" applyFont="1" applyFill="1" applyBorder="1"/>
    <xf numFmtId="3" fontId="0" fillId="9" borderId="41" xfId="0" applyNumberFormat="1" applyFont="1" applyFill="1" applyBorder="1"/>
    <xf numFmtId="3" fontId="0" fillId="9" borderId="22" xfId="0" applyNumberFormat="1" applyFont="1" applyFill="1" applyBorder="1"/>
    <xf numFmtId="3" fontId="0" fillId="9" borderId="42" xfId="0" applyNumberFormat="1" applyFont="1" applyFill="1" applyBorder="1"/>
    <xf numFmtId="3" fontId="0" fillId="5" borderId="0" xfId="0" applyNumberFormat="1" applyFill="1"/>
    <xf numFmtId="3" fontId="10" fillId="0" borderId="0" xfId="0" applyNumberFormat="1" applyFont="1" applyBorder="1"/>
    <xf numFmtId="0" fontId="12" fillId="0" borderId="0" xfId="0" applyFont="1"/>
    <xf numFmtId="3" fontId="0" fillId="0" borderId="23" xfId="0" applyNumberFormat="1" applyFont="1" applyFill="1" applyBorder="1" applyAlignment="1">
      <alignment horizontal="center" vertical="center" wrapText="1"/>
    </xf>
    <xf numFmtId="3" fontId="0" fillId="5" borderId="38" xfId="0" applyNumberFormat="1" applyFont="1" applyFill="1" applyBorder="1" applyAlignment="1">
      <alignment wrapText="1"/>
    </xf>
    <xf numFmtId="3" fontId="0" fillId="5" borderId="58" xfId="0" applyNumberFormat="1" applyFont="1" applyFill="1" applyBorder="1" applyAlignment="1">
      <alignment wrapText="1"/>
    </xf>
    <xf numFmtId="3" fontId="0" fillId="5" borderId="61" xfId="0" applyNumberFormat="1" applyFont="1" applyFill="1" applyBorder="1" applyAlignment="1">
      <alignment wrapText="1"/>
    </xf>
    <xf numFmtId="3" fontId="0" fillId="5" borderId="22" xfId="0" applyNumberFormat="1" applyFon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0" borderId="11" xfId="0" applyNumberFormat="1" applyBorder="1" applyAlignment="1">
      <alignment horizontal="right" wrapText="1"/>
    </xf>
    <xf numFmtId="3" fontId="14" fillId="0" borderId="0" xfId="1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 wrapText="1"/>
    </xf>
    <xf numFmtId="3" fontId="9" fillId="7" borderId="19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2" fontId="0" fillId="0" borderId="44" xfId="0" applyNumberFormat="1" applyBorder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Alignment="1">
      <alignment vertical="center"/>
    </xf>
    <xf numFmtId="3" fontId="5" fillId="0" borderId="0" xfId="0" applyNumberFormat="1" applyFont="1" applyFill="1"/>
    <xf numFmtId="0" fontId="14" fillId="5" borderId="2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indent="2"/>
    </xf>
    <xf numFmtId="3" fontId="14" fillId="5" borderId="22" xfId="0" applyNumberFormat="1" applyFont="1" applyFill="1" applyBorder="1" applyAlignment="1">
      <alignment horizontal="right" vertical="center" wrapText="1"/>
    </xf>
    <xf numFmtId="164" fontId="14" fillId="5" borderId="10" xfId="0" applyNumberFormat="1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right" vertical="center" wrapText="1"/>
    </xf>
    <xf numFmtId="3" fontId="14" fillId="5" borderId="22" xfId="0" applyNumberFormat="1" applyFont="1" applyFill="1" applyBorder="1"/>
    <xf numFmtId="3" fontId="14" fillId="0" borderId="22" xfId="0" applyNumberFormat="1" applyFont="1" applyBorder="1"/>
    <xf numFmtId="3" fontId="14" fillId="0" borderId="36" xfId="0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indent="2"/>
    </xf>
    <xf numFmtId="3" fontId="14" fillId="5" borderId="21" xfId="0" applyNumberFormat="1" applyFont="1" applyFill="1" applyBorder="1" applyAlignment="1">
      <alignment horizontal="right" vertical="center" wrapText="1"/>
    </xf>
    <xf numFmtId="164" fontId="14" fillId="5" borderId="9" xfId="0" applyNumberFormat="1" applyFont="1" applyFill="1" applyBorder="1" applyAlignment="1">
      <alignment horizontal="center" vertical="center" wrapText="1"/>
    </xf>
    <xf numFmtId="3" fontId="14" fillId="5" borderId="21" xfId="0" applyNumberFormat="1" applyFont="1" applyFill="1" applyBorder="1"/>
    <xf numFmtId="3" fontId="14" fillId="0" borderId="21" xfId="0" applyNumberFormat="1" applyFont="1" applyBorder="1"/>
    <xf numFmtId="3" fontId="14" fillId="5" borderId="21" xfId="0" applyNumberFormat="1" applyFont="1" applyFill="1" applyBorder="1" applyAlignment="1">
      <alignment horizontal="right" wrapText="1"/>
    </xf>
    <xf numFmtId="0" fontId="14" fillId="5" borderId="2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left" indent="2"/>
    </xf>
    <xf numFmtId="3" fontId="14" fillId="5" borderId="41" xfId="0" applyNumberFormat="1" applyFont="1" applyFill="1" applyBorder="1" applyAlignment="1">
      <alignment horizontal="right" wrapText="1"/>
    </xf>
    <xf numFmtId="164" fontId="14" fillId="5" borderId="57" xfId="0" applyNumberFormat="1" applyFont="1" applyFill="1" applyBorder="1" applyAlignment="1">
      <alignment horizontal="center" vertical="center" wrapText="1"/>
    </xf>
    <xf numFmtId="3" fontId="1" fillId="2" borderId="41" xfId="0" applyNumberFormat="1" applyFont="1" applyFill="1" applyBorder="1" applyAlignment="1">
      <alignment horizontal="right" vertical="center" wrapText="1"/>
    </xf>
    <xf numFmtId="3" fontId="14" fillId="5" borderId="41" xfId="0" applyNumberFormat="1" applyFont="1" applyFill="1" applyBorder="1"/>
    <xf numFmtId="3" fontId="14" fillId="0" borderId="41" xfId="0" applyNumberFormat="1" applyFont="1" applyBorder="1"/>
    <xf numFmtId="3" fontId="14" fillId="2" borderId="49" xfId="0" applyNumberFormat="1" applyFont="1" applyFill="1" applyBorder="1" applyAlignment="1">
      <alignment horizontal="right" vertical="center" wrapText="1"/>
    </xf>
    <xf numFmtId="0" fontId="14" fillId="5" borderId="18" xfId="0" applyFont="1" applyFill="1" applyBorder="1" applyAlignment="1">
      <alignment horizontal="center" vertical="center" wrapText="1"/>
    </xf>
    <xf numFmtId="3" fontId="14" fillId="5" borderId="22" xfId="0" applyNumberFormat="1" applyFont="1" applyFill="1" applyBorder="1" applyAlignment="1">
      <alignment horizontal="right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indent="2"/>
    </xf>
    <xf numFmtId="3" fontId="14" fillId="5" borderId="42" xfId="0" applyNumberFormat="1" applyFont="1" applyFill="1" applyBorder="1" applyAlignment="1">
      <alignment horizontal="right" wrapText="1"/>
    </xf>
    <xf numFmtId="164" fontId="14" fillId="5" borderId="53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right" vertical="center" wrapText="1"/>
    </xf>
    <xf numFmtId="3" fontId="14" fillId="5" borderId="42" xfId="0" applyNumberFormat="1" applyFont="1" applyFill="1" applyBorder="1"/>
    <xf numFmtId="3" fontId="14" fillId="0" borderId="42" xfId="0" applyNumberFormat="1" applyFont="1" applyBorder="1"/>
    <xf numFmtId="3" fontId="14" fillId="2" borderId="36" xfId="0" applyNumberFormat="1" applyFont="1" applyFill="1" applyBorder="1" applyAlignment="1">
      <alignment horizontal="right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indent="2"/>
    </xf>
    <xf numFmtId="3" fontId="14" fillId="5" borderId="19" xfId="0" applyNumberFormat="1" applyFont="1" applyFill="1" applyBorder="1" applyAlignment="1">
      <alignment horizontal="right" wrapText="1"/>
    </xf>
    <xf numFmtId="164" fontId="14" fillId="5" borderId="20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4" fillId="5" borderId="19" xfId="0" applyNumberFormat="1" applyFont="1" applyFill="1" applyBorder="1"/>
    <xf numFmtId="3" fontId="14" fillId="0" borderId="19" xfId="0" applyNumberFormat="1" applyFont="1" applyBorder="1"/>
    <xf numFmtId="3" fontId="14" fillId="2" borderId="34" xfId="0" applyNumberFormat="1" applyFont="1" applyFill="1" applyBorder="1" applyAlignment="1">
      <alignment horizontal="right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left" indent="2"/>
    </xf>
    <xf numFmtId="3" fontId="14" fillId="5" borderId="40" xfId="0" applyNumberFormat="1" applyFont="1" applyFill="1" applyBorder="1" applyAlignment="1">
      <alignment horizontal="right" wrapText="1"/>
    </xf>
    <xf numFmtId="164" fontId="14" fillId="5" borderId="55" xfId="0" applyNumberFormat="1" applyFont="1" applyFill="1" applyBorder="1" applyAlignment="1">
      <alignment horizontal="center" vertical="center" wrapText="1"/>
    </xf>
    <xf numFmtId="3" fontId="1" fillId="2" borderId="40" xfId="0" applyNumberFormat="1" applyFont="1" applyFill="1" applyBorder="1" applyAlignment="1">
      <alignment horizontal="right" vertical="center" wrapText="1"/>
    </xf>
    <xf numFmtId="3" fontId="14" fillId="5" borderId="40" xfId="0" applyNumberFormat="1" applyFont="1" applyFill="1" applyBorder="1"/>
    <xf numFmtId="3" fontId="14" fillId="0" borderId="40" xfId="0" applyNumberFormat="1" applyFont="1" applyBorder="1"/>
    <xf numFmtId="3" fontId="14" fillId="0" borderId="70" xfId="0" applyNumberFormat="1" applyFont="1" applyFill="1" applyBorder="1" applyAlignment="1">
      <alignment horizontal="right" vertical="center" wrapText="1"/>
    </xf>
    <xf numFmtId="0" fontId="14" fillId="10" borderId="6" xfId="0" applyFont="1" applyFill="1" applyBorder="1" applyAlignment="1">
      <alignment horizontal="left" indent="2"/>
    </xf>
    <xf numFmtId="3" fontId="14" fillId="5" borderId="21" xfId="0" applyNumberFormat="1" applyFont="1" applyFill="1" applyBorder="1" applyAlignment="1">
      <alignment horizontal="right"/>
    </xf>
    <xf numFmtId="0" fontId="14" fillId="5" borderId="24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0" fontId="14" fillId="0" borderId="1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4" fillId="2" borderId="27" xfId="0" applyNumberFormat="1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3" fontId="1" fillId="4" borderId="19" xfId="0" applyNumberFormat="1" applyFont="1" applyFill="1" applyBorder="1" applyAlignment="1">
      <alignment vertical="center"/>
    </xf>
    <xf numFmtId="164" fontId="1" fillId="4" borderId="20" xfId="0" applyNumberFormat="1" applyFont="1" applyFill="1" applyBorder="1"/>
    <xf numFmtId="3" fontId="1" fillId="4" borderId="19" xfId="0" applyNumberFormat="1" applyFont="1" applyFill="1" applyBorder="1" applyAlignment="1">
      <alignment horizontal="right" vertical="center" wrapText="1"/>
    </xf>
    <xf numFmtId="3" fontId="1" fillId="4" borderId="16" xfId="0" applyNumberFormat="1" applyFont="1" applyFill="1" applyBorder="1" applyAlignment="1">
      <alignment vertical="center"/>
    </xf>
    <xf numFmtId="49" fontId="2" fillId="0" borderId="46" xfId="0" applyNumberFormat="1" applyFont="1" applyBorder="1"/>
    <xf numFmtId="3" fontId="0" fillId="0" borderId="2" xfId="0" applyNumberFormat="1" applyBorder="1" applyAlignment="1">
      <alignment horizontal="right" wrapText="1"/>
    </xf>
    <xf numFmtId="3" fontId="0" fillId="0" borderId="71" xfId="0" applyNumberFormat="1" applyBorder="1" applyAlignment="1">
      <alignment horizontal="right" wrapText="1"/>
    </xf>
    <xf numFmtId="3" fontId="0" fillId="0" borderId="25" xfId="0" applyNumberFormat="1" applyBorder="1" applyAlignment="1">
      <alignment horizontal="right" wrapText="1"/>
    </xf>
    <xf numFmtId="3" fontId="0" fillId="6" borderId="63" xfId="0" applyNumberFormat="1" applyFill="1" applyBorder="1"/>
    <xf numFmtId="3" fontId="2" fillId="2" borderId="15" xfId="0" applyNumberFormat="1" applyFont="1" applyFill="1" applyBorder="1" applyAlignment="1">
      <alignment horizontal="center" vertical="center" wrapText="1"/>
    </xf>
    <xf numFmtId="3" fontId="0" fillId="6" borderId="6" xfId="0" applyNumberFormat="1" applyFill="1" applyBorder="1"/>
    <xf numFmtId="3" fontId="0" fillId="2" borderId="26" xfId="0" applyNumberFormat="1" applyFill="1" applyBorder="1"/>
    <xf numFmtId="3" fontId="0" fillId="0" borderId="46" xfId="0" applyNumberFormat="1" applyFill="1" applyBorder="1"/>
    <xf numFmtId="3" fontId="0" fillId="6" borderId="37" xfId="0" applyNumberFormat="1" applyFill="1" applyBorder="1"/>
    <xf numFmtId="3" fontId="0" fillId="0" borderId="46" xfId="0" applyNumberFormat="1" applyBorder="1"/>
    <xf numFmtId="3" fontId="0" fillId="6" borderId="46" xfId="0" applyNumberFormat="1" applyFill="1" applyBorder="1"/>
    <xf numFmtId="3" fontId="0" fillId="2" borderId="51" xfId="0" applyNumberFormat="1" applyFill="1" applyBorder="1"/>
    <xf numFmtId="0" fontId="0" fillId="0" borderId="5" xfId="0" applyBorder="1"/>
    <xf numFmtId="0" fontId="0" fillId="0" borderId="12" xfId="0" applyBorder="1"/>
    <xf numFmtId="3" fontId="0" fillId="0" borderId="38" xfId="0" applyNumberFormat="1" applyBorder="1"/>
    <xf numFmtId="3" fontId="0" fillId="0" borderId="11" xfId="0" applyNumberFormat="1" applyBorder="1"/>
    <xf numFmtId="3" fontId="2" fillId="0" borderId="5" xfId="0" applyNumberFormat="1" applyFont="1" applyBorder="1"/>
    <xf numFmtId="0" fontId="0" fillId="0" borderId="1" xfId="0" applyBorder="1"/>
    <xf numFmtId="0" fontId="0" fillId="0" borderId="11" xfId="0" applyBorder="1"/>
    <xf numFmtId="0" fontId="0" fillId="0" borderId="18" xfId="0" applyBorder="1"/>
    <xf numFmtId="0" fontId="0" fillId="0" borderId="2" xfId="0" applyBorder="1"/>
    <xf numFmtId="0" fontId="0" fillId="0" borderId="45" xfId="0" applyFont="1" applyBorder="1" applyAlignment="1">
      <alignment horizontal="center" vertical="center" wrapText="1"/>
    </xf>
    <xf numFmtId="3" fontId="0" fillId="0" borderId="72" xfId="0" applyNumberFormat="1" applyBorder="1" applyAlignment="1">
      <alignment horizontal="right" wrapText="1"/>
    </xf>
    <xf numFmtId="3" fontId="0" fillId="0" borderId="66" xfId="0" applyNumberFormat="1" applyBorder="1" applyAlignment="1">
      <alignment horizontal="right" wrapText="1"/>
    </xf>
    <xf numFmtId="3" fontId="0" fillId="0" borderId="31" xfId="0" applyNumberFormat="1" applyBorder="1" applyAlignment="1">
      <alignment horizontal="right" wrapText="1"/>
    </xf>
    <xf numFmtId="3" fontId="2" fillId="2" borderId="39" xfId="0" applyNumberFormat="1" applyFont="1" applyFill="1" applyBorder="1" applyAlignment="1">
      <alignment horizontal="right" wrapText="1"/>
    </xf>
    <xf numFmtId="3" fontId="0" fillId="0" borderId="40" xfId="0" applyNumberFormat="1" applyBorder="1"/>
    <xf numFmtId="3" fontId="0" fillId="6" borderId="73" xfId="0" applyNumberFormat="1" applyFill="1" applyBorder="1"/>
    <xf numFmtId="3" fontId="0" fillId="0" borderId="39" xfId="0" applyNumberFormat="1" applyBorder="1"/>
    <xf numFmtId="0" fontId="0" fillId="0" borderId="54" xfId="0" applyBorder="1"/>
    <xf numFmtId="0" fontId="0" fillId="0" borderId="66" xfId="0" applyBorder="1"/>
    <xf numFmtId="0" fontId="0" fillId="0" borderId="24" xfId="0" applyBorder="1"/>
    <xf numFmtId="0" fontId="0" fillId="0" borderId="25" xfId="0" applyBorder="1"/>
    <xf numFmtId="0" fontId="0" fillId="0" borderId="51" xfId="0" applyFont="1" applyFill="1" applyBorder="1" applyAlignment="1">
      <alignment horizontal="center"/>
    </xf>
    <xf numFmtId="3" fontId="0" fillId="0" borderId="28" xfId="0" applyNumberFormat="1" applyBorder="1" applyAlignment="1">
      <alignment horizontal="right" wrapText="1"/>
    </xf>
    <xf numFmtId="3" fontId="0" fillId="6" borderId="62" xfId="0" applyNumberFormat="1" applyFill="1" applyBorder="1"/>
    <xf numFmtId="3" fontId="0" fillId="2" borderId="28" xfId="0" applyNumberFormat="1" applyFill="1" applyBorder="1"/>
    <xf numFmtId="0" fontId="0" fillId="0" borderId="45" xfId="0" applyFont="1" applyBorder="1" applyAlignment="1">
      <alignment horizontal="center" vertical="center"/>
    </xf>
    <xf numFmtId="0" fontId="0" fillId="0" borderId="45" xfId="0" applyFont="1" applyFill="1" applyBorder="1" applyAlignment="1">
      <alignment horizontal="center"/>
    </xf>
    <xf numFmtId="3" fontId="0" fillId="5" borderId="45" xfId="0" applyNumberFormat="1" applyFont="1" applyFill="1" applyBorder="1" applyAlignment="1">
      <alignment wrapText="1"/>
    </xf>
    <xf numFmtId="3" fontId="0" fillId="2" borderId="28" xfId="0" applyNumberFormat="1" applyFont="1" applyFill="1" applyBorder="1"/>
    <xf numFmtId="0" fontId="0" fillId="0" borderId="54" xfId="0" applyFont="1" applyFill="1" applyBorder="1" applyAlignment="1">
      <alignment horizontal="center"/>
    </xf>
    <xf numFmtId="3" fontId="0" fillId="5" borderId="40" xfId="0" applyNumberFormat="1" applyFont="1" applyFill="1" applyBorder="1" applyAlignment="1">
      <alignment wrapText="1"/>
    </xf>
    <xf numFmtId="3" fontId="0" fillId="0" borderId="45" xfId="0" applyNumberFormat="1" applyBorder="1"/>
    <xf numFmtId="0" fontId="0" fillId="5" borderId="6" xfId="0" applyFill="1" applyBorder="1"/>
    <xf numFmtId="3" fontId="0" fillId="5" borderId="21" xfId="0" applyNumberFormat="1" applyFont="1" applyFill="1" applyBorder="1" applyAlignment="1">
      <alignment horizontal="center" vertical="center" wrapText="1"/>
    </xf>
    <xf numFmtId="0" fontId="0" fillId="5" borderId="26" xfId="0" applyFill="1" applyBorder="1"/>
    <xf numFmtId="3" fontId="0" fillId="5" borderId="41" xfId="0" applyNumberFormat="1" applyFont="1" applyFill="1" applyBorder="1" applyAlignment="1">
      <alignment horizontal="center" vertical="center" wrapText="1"/>
    </xf>
    <xf numFmtId="0" fontId="0" fillId="5" borderId="39" xfId="0" applyFill="1" applyBorder="1"/>
    <xf numFmtId="3" fontId="0" fillId="5" borderId="40" xfId="0" applyNumberFormat="1" applyFont="1" applyFill="1" applyBorder="1" applyAlignment="1">
      <alignment horizontal="center" vertical="center"/>
    </xf>
    <xf numFmtId="0" fontId="0" fillId="5" borderId="3" xfId="0" applyFill="1" applyBorder="1"/>
    <xf numFmtId="3" fontId="0" fillId="5" borderId="22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 wrapText="1"/>
    </xf>
    <xf numFmtId="0" fontId="0" fillId="5" borderId="6" xfId="0" applyFont="1" applyFill="1" applyBorder="1"/>
    <xf numFmtId="0" fontId="0" fillId="5" borderId="7" xfId="0" applyFill="1" applyBorder="1"/>
    <xf numFmtId="0" fontId="0" fillId="5" borderId="28" xfId="0" applyFill="1" applyBorder="1"/>
    <xf numFmtId="3" fontId="0" fillId="5" borderId="42" xfId="0" applyNumberFormat="1" applyFont="1" applyFill="1" applyBorder="1" applyAlignment="1">
      <alignment horizontal="center" vertical="center" wrapText="1"/>
    </xf>
    <xf numFmtId="3" fontId="0" fillId="5" borderId="22" xfId="0" applyNumberFormat="1" applyFont="1" applyFill="1" applyBorder="1" applyAlignment="1">
      <alignment horizontal="center" vertical="center" wrapText="1"/>
    </xf>
    <xf numFmtId="0" fontId="0" fillId="5" borderId="39" xfId="0" applyFont="1" applyFill="1" applyBorder="1"/>
    <xf numFmtId="0" fontId="0" fillId="5" borderId="46" xfId="0" applyFont="1" applyFill="1" applyBorder="1" applyAlignment="1">
      <alignment horizontal="center"/>
    </xf>
    <xf numFmtId="3" fontId="2" fillId="2" borderId="16" xfId="0" applyNumberFormat="1" applyFont="1" applyFill="1" applyBorder="1"/>
    <xf numFmtId="3" fontId="2" fillId="6" borderId="14" xfId="0" applyNumberFormat="1" applyFont="1" applyFill="1" applyBorder="1"/>
    <xf numFmtId="0" fontId="0" fillId="0" borderId="1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2" fillId="5" borderId="14" xfId="0" applyNumberFormat="1" applyFont="1" applyFill="1" applyBorder="1"/>
    <xf numFmtId="3" fontId="0" fillId="5" borderId="41" xfId="0" applyNumberFormat="1" applyFont="1" applyFill="1" applyBorder="1" applyAlignment="1">
      <alignment wrapText="1"/>
    </xf>
    <xf numFmtId="3" fontId="0" fillId="2" borderId="58" xfId="0" applyNumberFormat="1" applyFill="1" applyBorder="1"/>
    <xf numFmtId="3" fontId="2" fillId="2" borderId="39" xfId="0" applyNumberFormat="1" applyFont="1" applyFill="1" applyBorder="1"/>
    <xf numFmtId="3" fontId="2" fillId="2" borderId="15" xfId="0" applyNumberFormat="1" applyFont="1" applyFill="1" applyBorder="1"/>
    <xf numFmtId="3" fontId="0" fillId="5" borderId="5" xfId="0" applyNumberFormat="1" applyFont="1" applyFill="1" applyBorder="1" applyAlignment="1">
      <alignment horizontal="center" vertical="center"/>
    </xf>
    <xf numFmtId="3" fontId="0" fillId="0" borderId="8" xfId="0" applyNumberFormat="1" applyBorder="1"/>
    <xf numFmtId="3" fontId="0" fillId="0" borderId="38" xfId="0" applyNumberFormat="1" applyFont="1" applyBorder="1" applyAlignment="1">
      <alignment horizontal="right" wrapText="1"/>
    </xf>
    <xf numFmtId="3" fontId="0" fillId="0" borderId="64" xfId="0" applyNumberFormat="1" applyFont="1" applyBorder="1" applyAlignment="1">
      <alignment horizontal="right" wrapText="1"/>
    </xf>
    <xf numFmtId="3" fontId="2" fillId="2" borderId="36" xfId="0" applyNumberFormat="1" applyFont="1" applyFill="1" applyBorder="1"/>
    <xf numFmtId="3" fontId="0" fillId="0" borderId="51" xfId="0" applyNumberFormat="1" applyBorder="1"/>
    <xf numFmtId="3" fontId="2" fillId="2" borderId="31" xfId="0" applyNumberFormat="1" applyFont="1" applyFill="1" applyBorder="1"/>
    <xf numFmtId="3" fontId="0" fillId="5" borderId="11" xfId="0" applyNumberFormat="1" applyFont="1" applyFill="1" applyBorder="1" applyAlignment="1">
      <alignment horizontal="center" vertical="center"/>
    </xf>
    <xf numFmtId="3" fontId="0" fillId="0" borderId="50" xfId="0" applyNumberFormat="1" applyBorder="1"/>
    <xf numFmtId="3" fontId="0" fillId="0" borderId="2" xfId="0" applyNumberForma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3" fontId="0" fillId="5" borderId="2" xfId="0" applyNumberFormat="1" applyFont="1" applyFill="1" applyBorder="1" applyAlignment="1">
      <alignment horizontal="center" vertical="center"/>
    </xf>
    <xf numFmtId="3" fontId="0" fillId="0" borderId="4" xfId="0" applyNumberFormat="1" applyBorder="1"/>
    <xf numFmtId="3" fontId="0" fillId="2" borderId="14" xfId="0" applyNumberFormat="1" applyFill="1" applyBorder="1"/>
    <xf numFmtId="3" fontId="0" fillId="0" borderId="18" xfId="0" applyNumberFormat="1" applyFont="1" applyBorder="1"/>
    <xf numFmtId="3" fontId="0" fillId="0" borderId="2" xfId="0" applyNumberFormat="1" applyFont="1" applyBorder="1"/>
    <xf numFmtId="3" fontId="0" fillId="0" borderId="12" xfId="0" applyNumberFormat="1" applyFont="1" applyBorder="1"/>
    <xf numFmtId="3" fontId="0" fillId="0" borderId="5" xfId="0" applyNumberFormat="1" applyFont="1" applyBorder="1"/>
    <xf numFmtId="3" fontId="0" fillId="0" borderId="1" xfId="0" applyNumberFormat="1" applyFont="1" applyBorder="1"/>
    <xf numFmtId="3" fontId="0" fillId="0" borderId="11" xfId="0" applyNumberFormat="1" applyFont="1" applyBorder="1"/>
    <xf numFmtId="3" fontId="0" fillId="0" borderId="17" xfId="0" applyNumberFormat="1" applyFont="1" applyBorder="1"/>
    <xf numFmtId="3" fontId="0" fillId="0" borderId="14" xfId="0" applyNumberFormat="1" applyFont="1" applyBorder="1"/>
    <xf numFmtId="4" fontId="2" fillId="0" borderId="0" xfId="0" applyNumberFormat="1" applyFont="1"/>
    <xf numFmtId="0" fontId="2" fillId="0" borderId="15" xfId="0" applyFont="1" applyBorder="1" applyAlignment="1">
      <alignment horizontal="center" vertical="center" wrapText="1"/>
    </xf>
    <xf numFmtId="0" fontId="2" fillId="0" borderId="39" xfId="0" applyFont="1" applyBorder="1"/>
    <xf numFmtId="0" fontId="2" fillId="0" borderId="6" xfId="0" applyFont="1" applyBorder="1"/>
    <xf numFmtId="0" fontId="2" fillId="0" borderId="26" xfId="0" applyFont="1" applyBorder="1"/>
    <xf numFmtId="0" fontId="2" fillId="0" borderId="3" xfId="0" applyFont="1" applyBorder="1"/>
    <xf numFmtId="0" fontId="2" fillId="0" borderId="28" xfId="0" applyFont="1" applyBorder="1"/>
    <xf numFmtId="4" fontId="2" fillId="7" borderId="21" xfId="0" applyNumberFormat="1" applyFont="1" applyFill="1" applyBorder="1"/>
    <xf numFmtId="4" fontId="2" fillId="2" borderId="19" xfId="0" applyNumberFormat="1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wrapText="1"/>
    </xf>
    <xf numFmtId="0" fontId="0" fillId="0" borderId="22" xfId="0" applyFont="1" applyBorder="1" applyAlignment="1">
      <alignment horizontal="center" vertical="center" wrapText="1"/>
    </xf>
    <xf numFmtId="4" fontId="2" fillId="7" borderId="22" xfId="0" applyNumberFormat="1" applyFont="1" applyFill="1" applyBorder="1"/>
    <xf numFmtId="0" fontId="8" fillId="7" borderId="17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 wrapText="1"/>
    </xf>
    <xf numFmtId="3" fontId="9" fillId="7" borderId="15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8" fillId="7" borderId="19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4" fontId="2" fillId="7" borderId="42" xfId="0" applyNumberFormat="1" applyFont="1" applyFill="1" applyBorder="1"/>
    <xf numFmtId="4" fontId="2" fillId="7" borderId="40" xfId="0" applyNumberFormat="1" applyFont="1" applyFill="1" applyBorder="1"/>
    <xf numFmtId="4" fontId="2" fillId="7" borderId="41" xfId="0" applyNumberFormat="1" applyFont="1" applyFill="1" applyBorder="1"/>
    <xf numFmtId="0" fontId="0" fillId="0" borderId="42" xfId="0" applyFont="1" applyFill="1" applyBorder="1" applyAlignment="1">
      <alignment horizontal="center" vertical="center"/>
    </xf>
    <xf numFmtId="0" fontId="0" fillId="4" borderId="43" xfId="0" applyFill="1" applyBorder="1" applyAlignment="1">
      <alignment vertical="center"/>
    </xf>
    <xf numFmtId="0" fontId="2" fillId="4" borderId="74" xfId="0" applyFont="1" applyFill="1" applyBorder="1" applyAlignment="1">
      <alignment vertical="center"/>
    </xf>
    <xf numFmtId="3" fontId="2" fillId="4" borderId="27" xfId="0" applyNumberFormat="1" applyFont="1" applyFill="1" applyBorder="1" applyAlignment="1">
      <alignment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4" borderId="75" xfId="0" applyNumberFormat="1" applyFont="1" applyFill="1" applyBorder="1" applyAlignment="1">
      <alignment horizontal="right" vertical="center"/>
    </xf>
    <xf numFmtId="3" fontId="2" fillId="4" borderId="60" xfId="0" applyNumberFormat="1" applyFont="1" applyFill="1" applyBorder="1" applyAlignment="1">
      <alignment horizontal="right" wrapText="1"/>
    </xf>
    <xf numFmtId="3" fontId="2" fillId="4" borderId="74" xfId="0" applyNumberFormat="1" applyFont="1" applyFill="1" applyBorder="1" applyAlignment="1">
      <alignment horizontal="right" vertical="center"/>
    </xf>
    <xf numFmtId="3" fontId="2" fillId="4" borderId="27" xfId="0" applyNumberFormat="1" applyFont="1" applyFill="1" applyBorder="1"/>
    <xf numFmtId="3" fontId="2" fillId="4" borderId="27" xfId="0" applyNumberFormat="1" applyFont="1" applyFill="1" applyBorder="1" applyAlignment="1">
      <alignment horizontal="right" vertical="center"/>
    </xf>
    <xf numFmtId="3" fontId="2" fillId="2" borderId="43" xfId="0" applyNumberFormat="1" applyFont="1" applyFill="1" applyBorder="1" applyAlignment="1">
      <alignment vertical="center"/>
    </xf>
    <xf numFmtId="3" fontId="2" fillId="0" borderId="69" xfId="0" applyNumberFormat="1" applyFont="1" applyBorder="1" applyAlignment="1">
      <alignment vertical="center"/>
    </xf>
    <xf numFmtId="3" fontId="2" fillId="5" borderId="74" xfId="0" applyNumberFormat="1" applyFont="1" applyFill="1" applyBorder="1"/>
    <xf numFmtId="0" fontId="0" fillId="0" borderId="26" xfId="0" applyFont="1" applyBorder="1"/>
    <xf numFmtId="3" fontId="0" fillId="0" borderId="74" xfId="0" applyNumberFormat="1" applyBorder="1" applyAlignment="1">
      <alignment horizontal="right" wrapText="1"/>
    </xf>
    <xf numFmtId="3" fontId="0" fillId="6" borderId="49" xfId="0" applyNumberFormat="1" applyFill="1" applyBorder="1"/>
    <xf numFmtId="4" fontId="11" fillId="7" borderId="21" xfId="0" applyNumberFormat="1" applyFont="1" applyFill="1" applyBorder="1"/>
    <xf numFmtId="4" fontId="11" fillId="7" borderId="42" xfId="0" applyNumberFormat="1" applyFont="1" applyFill="1" applyBorder="1"/>
    <xf numFmtId="4" fontId="2" fillId="4" borderId="27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2" fillId="6" borderId="65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álna" xfId="0" builtinId="0"/>
    <cellStyle name="normálne_R-2006" xfId="1"/>
  </cellStyles>
  <dxfs count="0"/>
  <tableStyles count="0" defaultTableStyle="TableStyleMedium2" defaultPivotStyle="PivotStyleLight16"/>
  <colors>
    <mruColors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3.2" x14ac:dyDescent="0.25"/>
  <cols>
    <col min="1" max="1" width="5.88671875" customWidth="1"/>
    <col min="2" max="2" width="66" customWidth="1"/>
    <col min="3" max="3" width="12.109375" customWidth="1"/>
    <col min="4" max="4" width="8.6640625" hidden="1" customWidth="1"/>
    <col min="5" max="5" width="11.33203125" customWidth="1"/>
    <col min="6" max="6" width="11.5546875" customWidth="1"/>
  </cols>
  <sheetData>
    <row r="1" spans="1:21" ht="15.9" customHeight="1" x14ac:dyDescent="0.25">
      <c r="A1" s="483" t="s">
        <v>223</v>
      </c>
      <c r="B1" s="483"/>
      <c r="C1" s="483"/>
      <c r="D1" s="483"/>
      <c r="E1" s="483"/>
    </row>
    <row r="2" spans="1:21" ht="15.9" customHeight="1" thickBot="1" x14ac:dyDescent="0.3">
      <c r="A2" s="96"/>
      <c r="B2" s="96"/>
      <c r="C2" s="96"/>
      <c r="D2" s="96"/>
      <c r="E2" s="96"/>
    </row>
    <row r="3" spans="1:21" ht="40.200000000000003" thickBot="1" x14ac:dyDescent="0.3">
      <c r="A3" s="39" t="s">
        <v>138</v>
      </c>
      <c r="B3" s="35" t="s">
        <v>202</v>
      </c>
      <c r="C3" s="207" t="s">
        <v>150</v>
      </c>
      <c r="D3" s="199" t="s">
        <v>153</v>
      </c>
      <c r="E3" s="28" t="s">
        <v>197</v>
      </c>
      <c r="F3" s="28" t="s">
        <v>232</v>
      </c>
    </row>
    <row r="4" spans="1:21" s="36" customFormat="1" x14ac:dyDescent="0.25">
      <c r="A4" s="42" t="str">
        <f>cirkev!A5</f>
        <v>BA</v>
      </c>
      <c r="B4" s="211" t="str">
        <f>cirkev!B5</f>
        <v>Inštitút školských bratov</v>
      </c>
      <c r="C4" s="248">
        <v>530</v>
      </c>
      <c r="D4" s="212">
        <f>cirkev!D5</f>
        <v>11.7</v>
      </c>
      <c r="E4" s="58">
        <f>cirkev!E5</f>
        <v>5358.2999999999993</v>
      </c>
      <c r="F4" s="233" t="str">
        <f>IF(A4&lt;&gt;A5,SUMIF($A$4:A4,A4,$E$4:E4),"")</f>
        <v/>
      </c>
      <c r="G4" s="236"/>
      <c r="H4" s="87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</row>
    <row r="5" spans="1:21" s="36" customFormat="1" x14ac:dyDescent="0.25">
      <c r="A5" s="43" t="str">
        <f>cirkev!A6</f>
        <v>BA</v>
      </c>
      <c r="B5" s="64" t="str">
        <f>cirkev!B6</f>
        <v>Kanonisky sv. Augustína rehole Notre Dame</v>
      </c>
      <c r="C5" s="249">
        <v>993</v>
      </c>
      <c r="D5" s="202">
        <f>cirkev!D6</f>
        <v>11.7</v>
      </c>
      <c r="E5" s="59">
        <f>cirkev!E6</f>
        <v>10039.23</v>
      </c>
      <c r="F5" s="233" t="str">
        <f>IF(A5&lt;&gt;A6,SUMIF($A$4:A5,A5,$E$4:E5),"")</f>
        <v/>
      </c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</row>
    <row r="6" spans="1:21" s="36" customFormat="1" x14ac:dyDescent="0.25">
      <c r="A6" s="44" t="str">
        <f>cirkev!A7</f>
        <v>BA</v>
      </c>
      <c r="B6" s="64" t="str">
        <f>cirkev!B7</f>
        <v>Kongregácia sestier dominikánok bl. Imeldy</v>
      </c>
      <c r="C6" s="249">
        <v>438</v>
      </c>
      <c r="D6" s="202">
        <f>cirkev!D7</f>
        <v>11.7</v>
      </c>
      <c r="E6" s="59">
        <f>cirkev!E7</f>
        <v>4428.1799999999994</v>
      </c>
      <c r="F6" s="233" t="str">
        <f>IF(A6&lt;&gt;A7,SUMIF($A$4:A6,A6,$E$4:E6),"")</f>
        <v/>
      </c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</row>
    <row r="7" spans="1:21" s="36" customFormat="1" x14ac:dyDescent="0.25">
      <c r="A7" s="43" t="str">
        <f>cirkev!A8</f>
        <v>BA</v>
      </c>
      <c r="B7" s="64" t="str">
        <f>cirkev!B8</f>
        <v>Rímska únia Rádu sv. Uršule, Slovenská provincia, Provincialát Uršulínok</v>
      </c>
      <c r="C7" s="249">
        <v>1587</v>
      </c>
      <c r="D7" s="202">
        <f>cirkev!D8</f>
        <v>11.7</v>
      </c>
      <c r="E7" s="59">
        <f>cirkev!E8</f>
        <v>16044.57</v>
      </c>
      <c r="F7" s="233" t="str">
        <f>IF(A7&lt;&gt;A8,SUMIF($A$4:A7,A7,$E$4:E7),"")</f>
        <v/>
      </c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spans="1:21" s="36" customFormat="1" x14ac:dyDescent="0.25">
      <c r="A8" s="44" t="str">
        <f>cirkev!A9</f>
        <v>BA</v>
      </c>
      <c r="B8" s="64" t="str">
        <f>cirkev!B9</f>
        <v>Rímskokatolícka cirkev, Bratislavská arcidiecéza</v>
      </c>
      <c r="C8" s="250">
        <v>3612</v>
      </c>
      <c r="D8" s="202">
        <f>cirkev!D9</f>
        <v>11.7</v>
      </c>
      <c r="E8" s="59">
        <f>cirkev!E9</f>
        <v>36517.32</v>
      </c>
      <c r="F8" s="233" t="str">
        <f>IF(A8&lt;&gt;A9,SUMIF($A$4:A8,A8,$E$4:E8),"")</f>
        <v/>
      </c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</row>
    <row r="9" spans="1:21" s="36" customFormat="1" x14ac:dyDescent="0.25">
      <c r="A9" s="43" t="str">
        <f>cirkev!A10</f>
        <v>BA</v>
      </c>
      <c r="B9" s="64" t="str">
        <f>cirkev!B10</f>
        <v>Saleziáni don Bosca - Slovenská provincia</v>
      </c>
      <c r="C9" s="250">
        <v>517</v>
      </c>
      <c r="D9" s="202">
        <f>cirkev!D10</f>
        <v>11.7</v>
      </c>
      <c r="E9" s="59">
        <f>cirkev!E10</f>
        <v>5226.87</v>
      </c>
      <c r="F9" s="233" t="str">
        <f>IF(A9&lt;&gt;A10,SUMIF($A$4:A9,A9,$E$4:E9),"")</f>
        <v/>
      </c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spans="1:21" s="36" customFormat="1" ht="13.8" thickBot="1" x14ac:dyDescent="0.3">
      <c r="A10" s="193" t="str">
        <f>cirkev!A11</f>
        <v>BA</v>
      </c>
      <c r="B10" s="197" t="str">
        <f>cirkev!B11</f>
        <v>Združenie škôl C. S. Lewisa, ú.z.</v>
      </c>
      <c r="C10" s="251">
        <v>1421</v>
      </c>
      <c r="D10" s="203">
        <f>cirkev!D11</f>
        <v>11.7</v>
      </c>
      <c r="E10" s="60">
        <f>cirkev!E11</f>
        <v>14366.31</v>
      </c>
      <c r="F10" s="234">
        <f>IF(A10&lt;&gt;A11,SUMIF($A$4:A10,A10,$E$4:E10),"")</f>
        <v>91980.78</v>
      </c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spans="1:21" s="36" customFormat="1" x14ac:dyDescent="0.25">
      <c r="A11" s="192" t="str">
        <f>cirkev!A12</f>
        <v>TV</v>
      </c>
      <c r="B11" s="65" t="str">
        <f>cirkev!B12</f>
        <v>Kongregácia Milosrdných sestier svätého Kríža</v>
      </c>
      <c r="C11" s="252">
        <v>300</v>
      </c>
      <c r="D11" s="201">
        <f>cirkev!D12</f>
        <v>11.7</v>
      </c>
      <c r="E11" s="209">
        <f>cirkev!E12</f>
        <v>3033</v>
      </c>
      <c r="F11" s="233" t="str">
        <f>IF(A11&lt;&gt;A12,SUMIF($A$4:A11,A11,$E$4:E11),"")</f>
        <v/>
      </c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spans="1:21" s="36" customFormat="1" x14ac:dyDescent="0.25">
      <c r="A12" s="45" t="str">
        <f>cirkev!A13</f>
        <v>TV</v>
      </c>
      <c r="B12" s="64" t="str">
        <f>cirkev!B13</f>
        <v>Reformovaná kresťanská cirkev na Slovensku, cirkevný zbor Dolný Štál</v>
      </c>
      <c r="C12" s="252">
        <v>86</v>
      </c>
      <c r="D12" s="202">
        <f>cirkev!D13</f>
        <v>11.7</v>
      </c>
      <c r="E12" s="59">
        <f>cirkev!E13</f>
        <v>869.45999999999992</v>
      </c>
      <c r="F12" s="233" t="str">
        <f>IF(A12&lt;&gt;A13,SUMIF($A$4:A12,A12,$E$4:E12),"")</f>
        <v/>
      </c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spans="1:21" s="36" customFormat="1" ht="13.8" thickBot="1" x14ac:dyDescent="0.3">
      <c r="A13" s="194" t="str">
        <f>cirkev!A14</f>
        <v>TV</v>
      </c>
      <c r="B13" s="197" t="str">
        <f>cirkev!B14</f>
        <v>Rímskokatolícka cirkev, Trnavská arcidiecéza</v>
      </c>
      <c r="C13" s="251">
        <v>1963</v>
      </c>
      <c r="D13" s="203">
        <f>cirkev!D14</f>
        <v>11.7</v>
      </c>
      <c r="E13" s="60">
        <f>cirkev!E14</f>
        <v>19845.93</v>
      </c>
      <c r="F13" s="234">
        <f>IF(A13&lt;&gt;A14,SUMIF($A$4:A13,A13,$E$4:E13),"")</f>
        <v>23748.39</v>
      </c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spans="1:21" s="36" customFormat="1" ht="13.8" thickBot="1" x14ac:dyDescent="0.3">
      <c r="A14" s="195" t="str">
        <f>cirkev!A15</f>
        <v>TC</v>
      </c>
      <c r="B14" s="198" t="str">
        <f>cirkev!B15</f>
        <v>Kongregácia Školských sestier de Notre Dame</v>
      </c>
      <c r="C14" s="253">
        <v>460</v>
      </c>
      <c r="D14" s="204">
        <f>cirkev!D15</f>
        <v>11.7</v>
      </c>
      <c r="E14" s="210">
        <f>cirkev!E15</f>
        <v>4650.5999999999995</v>
      </c>
      <c r="F14" s="235">
        <f>IF(A14&lt;&gt;A15,SUMIF($A$4:A14,A14,$E$4:E14),"")</f>
        <v>4650.5999999999995</v>
      </c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spans="1:21" s="36" customFormat="1" x14ac:dyDescent="0.25">
      <c r="A15" s="192" t="str">
        <f>cirkev!A16</f>
        <v>NR</v>
      </c>
      <c r="B15" s="65" t="str">
        <f>cirkev!B16</f>
        <v>Reformovaná kresťanská cirkev na Slovensku</v>
      </c>
      <c r="C15" s="252">
        <v>233</v>
      </c>
      <c r="D15" s="201">
        <f>cirkev!D16</f>
        <v>11.7</v>
      </c>
      <c r="E15" s="209">
        <f>cirkev!E16</f>
        <v>2355.6299999999997</v>
      </c>
      <c r="F15" s="233" t="str">
        <f>IF(A15&lt;&gt;A16,SUMIF($A$4:A15,A15,$E$4:E15),"")</f>
        <v/>
      </c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spans="1:21" s="36" customFormat="1" x14ac:dyDescent="0.25">
      <c r="A16" s="45" t="str">
        <f>cirkev!A17</f>
        <v>NR</v>
      </c>
      <c r="B16" s="64" t="str">
        <f>cirkev!B17</f>
        <v>Reformovaná kresťanská cirkev na Slovensku, Cirkevný zbor Levice</v>
      </c>
      <c r="C16" s="250">
        <v>0</v>
      </c>
      <c r="D16" s="202">
        <f>cirkev!D17</f>
        <v>11.7</v>
      </c>
      <c r="E16" s="59">
        <f>cirkev!E17</f>
        <v>0</v>
      </c>
      <c r="F16" s="233" t="str">
        <f>IF(A16&lt;&gt;A17,SUMIF($A$4:A16,A16,$E$4:E16),"")</f>
        <v/>
      </c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1" s="36" customFormat="1" x14ac:dyDescent="0.25">
      <c r="A17" s="45" t="str">
        <f>cirkev!A18</f>
        <v>NR</v>
      </c>
      <c r="B17" s="64" t="str">
        <f>cirkev!B18</f>
        <v>Reformovaná kresťanská cirkev na Slovensku, Cirkevný zbor Martovce</v>
      </c>
      <c r="C17" s="254">
        <v>14</v>
      </c>
      <c r="D17" s="205">
        <f>cirkev!D18</f>
        <v>11.7</v>
      </c>
      <c r="E17" s="59">
        <f>cirkev!E18</f>
        <v>141.54</v>
      </c>
      <c r="F17" s="233" t="str">
        <f>IF(A17&lt;&gt;A18,SUMIF($A$4:A17,A17,$E$4:E17),"")</f>
        <v/>
      </c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pans="1:21" s="36" customFormat="1" x14ac:dyDescent="0.25">
      <c r="A18" s="45" t="str">
        <f>cirkev!A19</f>
        <v>NR</v>
      </c>
      <c r="B18" s="64" t="str">
        <f>cirkev!B19</f>
        <v>Reformovaný kresťanský cirkevný zbor</v>
      </c>
      <c r="C18" s="250">
        <v>60</v>
      </c>
      <c r="D18" s="202">
        <f>cirkev!D19</f>
        <v>11.7</v>
      </c>
      <c r="E18" s="59">
        <f>cirkev!E19</f>
        <v>606.59999999999991</v>
      </c>
      <c r="F18" s="233" t="str">
        <f>IF(A18&lt;&gt;A19,SUMIF($A$4:A18,A18,$E$4:E18),"")</f>
        <v/>
      </c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</row>
    <row r="19" spans="1:21" x14ac:dyDescent="0.25">
      <c r="A19" s="45" t="str">
        <f>cirkev!A20</f>
        <v>NR</v>
      </c>
      <c r="B19" s="64" t="str">
        <f>cirkev!B20</f>
        <v>Rehoľa piaristov na Slovensku</v>
      </c>
      <c r="C19" s="255">
        <v>1666</v>
      </c>
      <c r="D19" s="202">
        <f>cirkev!D20</f>
        <v>11.7</v>
      </c>
      <c r="E19" s="59">
        <f>cirkev!E20</f>
        <v>16843.259999999998</v>
      </c>
      <c r="F19" s="233" t="str">
        <f>IF(A19&lt;&gt;A20,SUMIF($A$4:A19,A19,$E$4:E19),"")</f>
        <v/>
      </c>
      <c r="G19" s="236"/>
    </row>
    <row r="20" spans="1:21" x14ac:dyDescent="0.25">
      <c r="A20" s="45" t="str">
        <f>cirkev!A21</f>
        <v>NR</v>
      </c>
      <c r="B20" s="64" t="str">
        <f>cirkev!B21</f>
        <v>Rímskokatolícka cirkev Biskupstvo Nitra</v>
      </c>
      <c r="C20" s="256">
        <v>3237</v>
      </c>
      <c r="D20" s="202">
        <f>cirkev!D21</f>
        <v>11.7</v>
      </c>
      <c r="E20" s="59">
        <f>cirkev!E21</f>
        <v>32726.07</v>
      </c>
      <c r="F20" s="233" t="str">
        <f>IF(A20&lt;&gt;A21,SUMIF($A$4:A20,A20,$E$4:E20),"")</f>
        <v/>
      </c>
      <c r="G20" s="236"/>
    </row>
    <row r="21" spans="1:21" ht="13.8" thickBot="1" x14ac:dyDescent="0.3">
      <c r="A21" s="194" t="str">
        <f>cirkev!A22</f>
        <v>NR</v>
      </c>
      <c r="B21" s="197" t="str">
        <f>cirkev!B22</f>
        <v>Rímskokatolícka cirkev, Farnosť Nitra - Chrenová</v>
      </c>
      <c r="C21" s="257">
        <v>186</v>
      </c>
      <c r="D21" s="203">
        <f>cirkev!D22</f>
        <v>11.7</v>
      </c>
      <c r="E21" s="60">
        <f>cirkev!E22</f>
        <v>1880.4599999999998</v>
      </c>
      <c r="F21" s="234">
        <f>IF(A21&lt;&gt;A22,SUMIF($A$4:A21,A21,$E$4:E21),"")</f>
        <v>54553.56</v>
      </c>
      <c r="G21" s="236"/>
    </row>
    <row r="22" spans="1:21" x14ac:dyDescent="0.25">
      <c r="A22" s="196" t="str">
        <f>cirkev!A23</f>
        <v>ZA</v>
      </c>
      <c r="B22" s="65" t="str">
        <f>cirkev!B23</f>
        <v>Koinonia Ján Krstiteľ - Oáza Sklené</v>
      </c>
      <c r="C22" s="258">
        <v>206</v>
      </c>
      <c r="D22" s="201">
        <f>cirkev!D23</f>
        <v>11.7</v>
      </c>
      <c r="E22" s="209">
        <f>cirkev!E23</f>
        <v>2082.66</v>
      </c>
      <c r="F22" s="233" t="str">
        <f>IF(A22&lt;&gt;A23,SUMIF($A$4:A22,A22,$E$4:E22),"")</f>
        <v/>
      </c>
      <c r="G22" s="236"/>
    </row>
    <row r="23" spans="1:21" x14ac:dyDescent="0.25">
      <c r="A23" s="46" t="str">
        <f>cirkev!A24</f>
        <v>ZA</v>
      </c>
      <c r="B23" s="64" t="str">
        <f>cirkev!B24</f>
        <v>Kongregácia Milosrdných sestier sv. Vincenta - Satmárok</v>
      </c>
      <c r="C23" s="256">
        <v>339</v>
      </c>
      <c r="D23" s="202">
        <f>cirkev!D24</f>
        <v>11.7</v>
      </c>
      <c r="E23" s="59">
        <f>cirkev!E24</f>
        <v>3427.29</v>
      </c>
      <c r="F23" s="233" t="str">
        <f>IF(A23&lt;&gt;A24,SUMIF($A$4:A23,A23,$E$4:E23),"")</f>
        <v/>
      </c>
      <c r="G23" s="236"/>
    </row>
    <row r="24" spans="1:21" x14ac:dyDescent="0.25">
      <c r="A24" s="46" t="str">
        <f>cirkev!A25</f>
        <v>ZA</v>
      </c>
      <c r="B24" s="64" t="str">
        <f>cirkev!B25</f>
        <v>Kongregácia Školských sestier sv. Františka</v>
      </c>
      <c r="C24" s="256">
        <v>378</v>
      </c>
      <c r="D24" s="202">
        <f>cirkev!D25</f>
        <v>11.7</v>
      </c>
      <c r="E24" s="59">
        <f>cirkev!E25</f>
        <v>3821.58</v>
      </c>
      <c r="F24" s="233" t="str">
        <f>IF(A24&lt;&gt;A25,SUMIF($A$4:A24,A24,$E$4:E24),"")</f>
        <v/>
      </c>
      <c r="G24" s="236"/>
    </row>
    <row r="25" spans="1:21" x14ac:dyDescent="0.25">
      <c r="A25" s="46" t="str">
        <f>cirkev!A26</f>
        <v>ZA</v>
      </c>
      <c r="B25" s="64" t="str">
        <f>cirkev!B26</f>
        <v>Rímskokatolícka cirkev, Žilinská diecéza</v>
      </c>
      <c r="C25" s="256">
        <v>3723</v>
      </c>
      <c r="D25" s="202">
        <f>cirkev!D26</f>
        <v>11.7</v>
      </c>
      <c r="E25" s="59">
        <v>43150</v>
      </c>
      <c r="F25" s="213" t="str">
        <f>IF(A25&lt;&gt;A26,SUMIF($A$4:A25,A25,$E$4:E25),"")</f>
        <v/>
      </c>
      <c r="G25" s="236"/>
    </row>
    <row r="26" spans="1:21" x14ac:dyDescent="0.25">
      <c r="A26" s="46" t="str">
        <f>cirkev!A27</f>
        <v>ZA</v>
      </c>
      <c r="B26" s="64" t="str">
        <f>cirkev!B27</f>
        <v>Rímskokatolícka cirkev, Farnosť Dobrého pastiera</v>
      </c>
      <c r="C26" s="256">
        <v>410</v>
      </c>
      <c r="D26" s="202">
        <f>cirkev!D27</f>
        <v>11.7</v>
      </c>
      <c r="E26" s="59">
        <v>4762</v>
      </c>
      <c r="F26" s="213" t="str">
        <f>IF(A26&lt;&gt;A27,SUMIF($A$4:A26,A26,$E$4:E26),"")</f>
        <v/>
      </c>
      <c r="G26" s="236"/>
    </row>
    <row r="27" spans="1:21" ht="13.8" thickBot="1" x14ac:dyDescent="0.3">
      <c r="A27" s="47" t="str">
        <f>cirkev!A28</f>
        <v>ZA</v>
      </c>
      <c r="B27" s="197" t="str">
        <f>cirkev!B28</f>
        <v>Slovenský vikariát Kongregácie sestier sv. Cyrila a Metoda</v>
      </c>
      <c r="C27" s="257">
        <v>45</v>
      </c>
      <c r="D27" s="203">
        <f>cirkev!D28</f>
        <v>11.7</v>
      </c>
      <c r="E27" s="60">
        <f>cirkev!E28</f>
        <v>454.95</v>
      </c>
      <c r="F27" s="214">
        <f>IF(A27&lt;&gt;A28,SUMIF($A$4:A27,A27,$E$4:E27),"")</f>
        <v>57698.479999999996</v>
      </c>
      <c r="G27" s="236"/>
    </row>
    <row r="28" spans="1:21" x14ac:dyDescent="0.25">
      <c r="A28" s="196" t="str">
        <f>cirkev!A29</f>
        <v>BB</v>
      </c>
      <c r="B28" s="65" t="str">
        <f>cirkev!B29</f>
        <v>Rimavský seniorát Evanjelickej cirkvi a.v. na Slovensku</v>
      </c>
      <c r="C28" s="258">
        <v>96</v>
      </c>
      <c r="D28" s="201">
        <f>cirkev!D29</f>
        <v>11.7</v>
      </c>
      <c r="E28" s="209">
        <f>cirkev!E29</f>
        <v>970.56</v>
      </c>
      <c r="F28" s="213" t="str">
        <f>IF(A28&lt;&gt;A29,SUMIF($A$4:A28,A28,$E$4:E28),"")</f>
        <v/>
      </c>
      <c r="G28" s="236"/>
    </row>
    <row r="29" spans="1:21" x14ac:dyDescent="0.25">
      <c r="A29" s="46" t="str">
        <f>cirkev!A30</f>
        <v>BB</v>
      </c>
      <c r="B29" s="64" t="str">
        <f>cirkev!B30</f>
        <v>Rímskokatolícka cirkev Biskupstvo Banská Bystrica</v>
      </c>
      <c r="C29" s="256">
        <v>2525</v>
      </c>
      <c r="D29" s="202">
        <f>cirkev!D30</f>
        <v>11.7</v>
      </c>
      <c r="E29" s="59">
        <f>cirkev!E30</f>
        <v>25527.75</v>
      </c>
      <c r="F29" s="213" t="str">
        <f>IF(A29&lt;&gt;A30,SUMIF($A$4:A29,A29,$E$4:E29),"")</f>
        <v/>
      </c>
      <c r="G29" s="236"/>
    </row>
    <row r="30" spans="1:21" x14ac:dyDescent="0.25">
      <c r="A30" s="46" t="str">
        <f>cirkev!A31</f>
        <v>BB</v>
      </c>
      <c r="B30" s="64" t="str">
        <f>cirkev!B31</f>
        <v>Západný dištrikt Evanjelickej cirkvi a. v. na Slovensku</v>
      </c>
      <c r="C30" s="256">
        <v>1099</v>
      </c>
      <c r="D30" s="202">
        <f>cirkev!D31</f>
        <v>11.7</v>
      </c>
      <c r="E30" s="59">
        <f>cirkev!E31</f>
        <v>11110.89</v>
      </c>
      <c r="F30" s="188" t="str">
        <f>IF(A30&lt;&gt;A31,SUMIF($A$4:A30,A30,$E$4:E30),"")</f>
        <v/>
      </c>
      <c r="G30" s="236"/>
      <c r="H30" s="87"/>
    </row>
    <row r="31" spans="1:21" ht="13.8" thickBot="1" x14ac:dyDescent="0.3">
      <c r="A31" s="47" t="str">
        <f>cirkev!A32</f>
        <v>BB</v>
      </c>
      <c r="B31" s="197" t="str">
        <f>cirkev!B32</f>
        <v>Zbor cirkvi bratskej v Banskej Bystrici</v>
      </c>
      <c r="C31" s="257">
        <v>398</v>
      </c>
      <c r="D31" s="203">
        <f>cirkev!D32</f>
        <v>11.7</v>
      </c>
      <c r="E31" s="60">
        <f>cirkev!E32</f>
        <v>4023.7799999999997</v>
      </c>
      <c r="F31" s="215">
        <f>IF(A31&lt;&gt;A32,SUMIF($A$4:A31,A31,$E$4:E31),"")</f>
        <v>41632.979999999996</v>
      </c>
      <c r="G31" s="236"/>
    </row>
    <row r="32" spans="1:21" x14ac:dyDescent="0.25">
      <c r="A32" s="196" t="str">
        <f>cirkev!A33</f>
        <v>PO</v>
      </c>
      <c r="B32" s="65" t="str">
        <f>cirkev!B33</f>
        <v>Gréckokatolícke arcibiskupstvo Prešov</v>
      </c>
      <c r="C32" s="258">
        <v>791</v>
      </c>
      <c r="D32" s="201">
        <f>cirkev!D33</f>
        <v>11.7</v>
      </c>
      <c r="E32" s="209">
        <f>cirkev!E33</f>
        <v>7997.0099999999993</v>
      </c>
      <c r="F32" s="188" t="str">
        <f>IF(A32&lt;&gt;A33,SUMIF($A$4:A32,A32,$E$4:E32),"")</f>
        <v/>
      </c>
      <c r="G32" s="236"/>
    </row>
    <row r="33" spans="1:7" x14ac:dyDescent="0.25">
      <c r="A33" s="46" t="str">
        <f>cirkev!A34</f>
        <v>PO</v>
      </c>
      <c r="B33" s="64" t="str">
        <f>cirkev!B34</f>
        <v>Rád sestier sv. Bazila Veľkého</v>
      </c>
      <c r="C33" s="256">
        <v>307</v>
      </c>
      <c r="D33" s="202">
        <f>cirkev!D34</f>
        <v>11.7</v>
      </c>
      <c r="E33" s="59">
        <f>cirkev!E34</f>
        <v>3103.77</v>
      </c>
      <c r="F33" s="188" t="str">
        <f>IF(A33&lt;&gt;A34,SUMIF($A$4:A33,A33,$E$4:E33),"")</f>
        <v/>
      </c>
      <c r="G33" s="236"/>
    </row>
    <row r="34" spans="1:7" x14ac:dyDescent="0.25">
      <c r="A34" s="46" t="str">
        <f>cirkev!A35</f>
        <v>PO</v>
      </c>
      <c r="B34" s="64" t="str">
        <f>cirkev!B35</f>
        <v>Rímskokatolícka cirkev Biskupstvo Spišské Podhradie</v>
      </c>
      <c r="C34" s="256">
        <v>5963</v>
      </c>
      <c r="D34" s="202">
        <f>cirkev!D35</f>
        <v>11.7</v>
      </c>
      <c r="E34" s="59">
        <f>cirkev!E35</f>
        <v>60285.929999999993</v>
      </c>
      <c r="F34" s="188" t="str">
        <f>IF(A34&lt;&gt;A35,SUMIF($A$4:A34,A34,$E$4:E34),"")</f>
        <v/>
      </c>
      <c r="G34" s="236"/>
    </row>
    <row r="35" spans="1:7" ht="13.8" thickBot="1" x14ac:dyDescent="0.3">
      <c r="A35" s="47" t="str">
        <f>cirkev!A36</f>
        <v>PO</v>
      </c>
      <c r="B35" s="197" t="str">
        <f>cirkev!B36</f>
        <v>Východný dištrikt Evanjelickej cirkvi augsburského vyznania na Slovensku</v>
      </c>
      <c r="C35" s="257">
        <v>2605</v>
      </c>
      <c r="D35" s="203">
        <f>cirkev!D36</f>
        <v>11.7</v>
      </c>
      <c r="E35" s="60">
        <f>cirkev!E36</f>
        <v>26336.55</v>
      </c>
      <c r="F35" s="215">
        <f>IF(A35&lt;&gt;A36,SUMIF($A$4:A35,A35,$E$4:E35),"")</f>
        <v>97723.26</v>
      </c>
      <c r="G35" s="236"/>
    </row>
    <row r="36" spans="1:7" x14ac:dyDescent="0.25">
      <c r="A36" s="196" t="str">
        <f>cirkev!A37</f>
        <v>KE</v>
      </c>
      <c r="B36" s="65" t="str">
        <f>cirkev!B37</f>
        <v>Cirkevný zbor Evanjelickej cirkvi a. v. na Slovensku Rožňava</v>
      </c>
      <c r="C36" s="258">
        <v>22</v>
      </c>
      <c r="D36" s="201">
        <f>cirkev!D37</f>
        <v>11.7</v>
      </c>
      <c r="E36" s="209">
        <f>cirkev!E37</f>
        <v>222.42</v>
      </c>
      <c r="F36" s="188" t="str">
        <f>IF(A36&lt;&gt;A37,SUMIF($A$4:A36,A36,$E$4:E36),"")</f>
        <v/>
      </c>
      <c r="G36" s="236"/>
    </row>
    <row r="37" spans="1:7" x14ac:dyDescent="0.25">
      <c r="A37" s="46" t="str">
        <f>cirkev!A38</f>
        <v>KE</v>
      </c>
      <c r="B37" s="64" t="str">
        <f>cirkev!B38</f>
        <v>Gréckokatolícka eparchia Košice</v>
      </c>
      <c r="C37" s="256">
        <v>1433</v>
      </c>
      <c r="D37" s="202">
        <f>cirkev!D38</f>
        <v>11.7</v>
      </c>
      <c r="E37" s="59">
        <f>cirkev!E38</f>
        <v>14487.63</v>
      </c>
      <c r="F37" s="188" t="str">
        <f>IF(A37&lt;&gt;A38,SUMIF($A$4:A37,A37,$E$4:E37),"")</f>
        <v/>
      </c>
    </row>
    <row r="38" spans="1:7" x14ac:dyDescent="0.25">
      <c r="A38" s="46" t="str">
        <f>cirkev!A39</f>
        <v>KE</v>
      </c>
      <c r="B38" s="64" t="str">
        <f>cirkev!B39</f>
        <v>Košická arcidiecéza</v>
      </c>
      <c r="C38" s="256">
        <v>6914</v>
      </c>
      <c r="D38" s="202">
        <f>cirkev!D39</f>
        <v>11.7</v>
      </c>
      <c r="E38" s="59">
        <f>cirkev!E39</f>
        <v>69900.539999999994</v>
      </c>
      <c r="F38" s="188" t="str">
        <f>IF(A38&lt;&gt;A39,SUMIF($A$4:A38,A38,$E$4:E38),"")</f>
        <v/>
      </c>
    </row>
    <row r="39" spans="1:7" x14ac:dyDescent="0.25">
      <c r="A39" s="46" t="str">
        <f>cirkev!A40</f>
        <v>KE</v>
      </c>
      <c r="B39" s="64" t="str">
        <f>cirkev!B40</f>
        <v>Michalovsko-košická pravoslávna eparchia v Michalovciach</v>
      </c>
      <c r="C39" s="256">
        <v>135</v>
      </c>
      <c r="D39" s="202">
        <f>cirkev!D40</f>
        <v>11.7</v>
      </c>
      <c r="E39" s="59">
        <f>cirkev!E40</f>
        <v>1364.85</v>
      </c>
      <c r="F39" s="188" t="str">
        <f>IF(A39&lt;&gt;A40,SUMIF($A$4:A39,A39,$E$4:E39),"")</f>
        <v/>
      </c>
    </row>
    <row r="40" spans="1:7" x14ac:dyDescent="0.25">
      <c r="A40" s="46" t="str">
        <f>cirkev!A41</f>
        <v>KE</v>
      </c>
      <c r="B40" s="64" t="str">
        <f>cirkev!B41</f>
        <v>Rád premonštrátov - Opátstvo Jasov</v>
      </c>
      <c r="C40" s="256">
        <v>156</v>
      </c>
      <c r="D40" s="202">
        <f>cirkev!D41</f>
        <v>11.7</v>
      </c>
      <c r="E40" s="59">
        <f>cirkev!E41</f>
        <v>1577.1599999999999</v>
      </c>
      <c r="F40" s="188" t="str">
        <f>IF(A40&lt;&gt;A41,SUMIF($A$4:A40,A40,$E$4:E40),"")</f>
        <v/>
      </c>
    </row>
    <row r="41" spans="1:7" x14ac:dyDescent="0.25">
      <c r="A41" s="46" t="str">
        <f>cirkev!A42</f>
        <v>KE</v>
      </c>
      <c r="B41" s="64" t="str">
        <f>cirkev!B42</f>
        <v>Reformovaná kresťanská cirkev na Slovensku - Užský seniorát</v>
      </c>
      <c r="C41" s="256">
        <v>145</v>
      </c>
      <c r="D41" s="202">
        <f>cirkev!D42</f>
        <v>11.7</v>
      </c>
      <c r="E41" s="59">
        <f>cirkev!E42</f>
        <v>1465.9499999999998</v>
      </c>
      <c r="F41" s="188" t="str">
        <f>IF(A41&lt;&gt;A42,SUMIF($A$4:A41,A41,$E$4:E41),"")</f>
        <v/>
      </c>
    </row>
    <row r="42" spans="1:7" x14ac:dyDescent="0.25">
      <c r="A42" s="46" t="str">
        <f>cirkev!A43</f>
        <v>KE</v>
      </c>
      <c r="B42" s="64" t="str">
        <f>cirkev!B43</f>
        <v>Reformovaná kresťanská cirkev na Slovensku, Cirkevný zbor Rožňava</v>
      </c>
      <c r="C42" s="256">
        <v>177</v>
      </c>
      <c r="D42" s="202">
        <f>cirkev!D43</f>
        <v>11.7</v>
      </c>
      <c r="E42" s="59">
        <f>cirkev!E43</f>
        <v>1789.4699999999998</v>
      </c>
      <c r="F42" s="188" t="str">
        <f>IF(A42&lt;&gt;A43,SUMIF($A$4:A42,A42,$E$4:E42),"")</f>
        <v/>
      </c>
    </row>
    <row r="43" spans="1:7" x14ac:dyDescent="0.25">
      <c r="A43" s="46" t="str">
        <f>cirkev!A44</f>
        <v>KE</v>
      </c>
      <c r="B43" s="64" t="str">
        <f>cirkev!B44</f>
        <v>Rímskokatolícka cirkev Biskupstvo Rožňava</v>
      </c>
      <c r="C43" s="256">
        <v>282</v>
      </c>
      <c r="D43" s="202">
        <f>cirkev!D44</f>
        <v>11.7</v>
      </c>
      <c r="E43" s="59">
        <f>cirkev!E44</f>
        <v>2851.02</v>
      </c>
      <c r="F43" s="188" t="str">
        <f>IF(A43&lt;&gt;A44,SUMIF($A$4:A43,A43,$E$4:E43),"")</f>
        <v/>
      </c>
    </row>
    <row r="44" spans="1:7" ht="13.8" thickBot="1" x14ac:dyDescent="0.3">
      <c r="A44" s="47" t="str">
        <f>cirkev!A45</f>
        <v>KE</v>
      </c>
      <c r="B44" s="197" t="str">
        <f>cirkev!B45</f>
        <v>Spišská katolícka charita</v>
      </c>
      <c r="C44" s="259">
        <v>74</v>
      </c>
      <c r="D44" s="203">
        <f>cirkev!D45</f>
        <v>11.7</v>
      </c>
      <c r="E44" s="60">
        <f>cirkev!E45</f>
        <v>748.14</v>
      </c>
      <c r="F44" s="113">
        <f>IF(A44&lt;&gt;A45,SUMIF($A$4:A44,A44,$E$4:E44),"")</f>
        <v>94407.180000000008</v>
      </c>
    </row>
    <row r="45" spans="1:7" ht="23.25" customHeight="1" thickBot="1" x14ac:dyDescent="0.3">
      <c r="A45" s="66"/>
      <c r="B45" s="238" t="s">
        <v>140</v>
      </c>
      <c r="C45" s="208">
        <f ca="1">SUM(OFFSET(INDIRECT("C4"),0,0,ROW(C45)-4,1))</f>
        <v>45526</v>
      </c>
      <c r="D45" s="206"/>
      <c r="E45" s="61">
        <f ca="1">SUM(OFFSET(INDIRECT("e4"),0,0,ROW(E45)-4,1))</f>
        <v>466395.23</v>
      </c>
      <c r="F45" s="61">
        <f ca="1">SUM(OFFSET(INDIRECT("f4"),0,0,ROW(F45)-4,1))</f>
        <v>466395.23</v>
      </c>
    </row>
    <row r="46" spans="1:7" x14ac:dyDescent="0.25">
      <c r="C46" s="6"/>
      <c r="D46" s="37"/>
      <c r="E46" s="37"/>
    </row>
    <row r="47" spans="1:7" s="51" customFormat="1" ht="11.4" x14ac:dyDescent="0.2"/>
    <row r="48" spans="1:7" s="51" customFormat="1" ht="11.4" x14ac:dyDescent="0.2"/>
    <row r="49" spans="1:8" s="51" customFormat="1" ht="11.4" x14ac:dyDescent="0.2"/>
    <row r="51" spans="1:8" s="51" customFormat="1" ht="12" x14ac:dyDescent="0.25">
      <c r="A51" s="50"/>
    </row>
    <row r="52" spans="1:8" x14ac:dyDescent="0.25">
      <c r="C52" s="6"/>
      <c r="D52" s="37"/>
      <c r="E52" s="37"/>
    </row>
    <row r="53" spans="1:8" x14ac:dyDescent="0.25">
      <c r="C53" s="6"/>
      <c r="D53" s="37"/>
      <c r="E53" s="37"/>
    </row>
    <row r="54" spans="1:8" x14ac:dyDescent="0.25">
      <c r="C54" s="6"/>
      <c r="D54" s="37"/>
      <c r="E54" s="37"/>
    </row>
    <row r="55" spans="1:8" x14ac:dyDescent="0.25">
      <c r="C55" s="6"/>
      <c r="D55" s="37"/>
      <c r="E55" s="37"/>
      <c r="H55" s="236"/>
    </row>
    <row r="56" spans="1:8" x14ac:dyDescent="0.25">
      <c r="B56" s="6"/>
      <c r="C56" s="6"/>
      <c r="D56" s="37"/>
      <c r="E56" s="37"/>
    </row>
    <row r="57" spans="1:8" x14ac:dyDescent="0.25">
      <c r="D57" s="37"/>
      <c r="E57" s="37"/>
    </row>
    <row r="58" spans="1:8" x14ac:dyDescent="0.25">
      <c r="D58" s="37"/>
      <c r="E58" s="37"/>
    </row>
    <row r="59" spans="1:8" x14ac:dyDescent="0.25">
      <c r="D59" s="37"/>
      <c r="E59" s="37"/>
    </row>
    <row r="60" spans="1:8" x14ac:dyDescent="0.25">
      <c r="D60" s="37"/>
      <c r="E60" s="37"/>
    </row>
    <row r="61" spans="1:8" x14ac:dyDescent="0.25">
      <c r="D61" s="37"/>
      <c r="E61" s="37"/>
    </row>
    <row r="62" spans="1:8" x14ac:dyDescent="0.25">
      <c r="D62" s="37"/>
      <c r="E62" s="37"/>
      <c r="F62" s="6"/>
    </row>
    <row r="63" spans="1:8" x14ac:dyDescent="0.25">
      <c r="D63" s="37"/>
      <c r="E63" s="37"/>
    </row>
    <row r="64" spans="1:8" x14ac:dyDescent="0.25">
      <c r="D64" s="37"/>
      <c r="E64" s="37"/>
    </row>
    <row r="65" spans="4:5" x14ac:dyDescent="0.25">
      <c r="D65" s="37"/>
      <c r="E65" s="37"/>
    </row>
    <row r="66" spans="4:5" x14ac:dyDescent="0.25">
      <c r="D66" s="37"/>
      <c r="E66" s="37"/>
    </row>
    <row r="67" spans="4:5" x14ac:dyDescent="0.25">
      <c r="D67" s="37"/>
      <c r="E67" s="37"/>
    </row>
    <row r="68" spans="4:5" x14ac:dyDescent="0.25">
      <c r="D68" s="37"/>
      <c r="E68" s="37"/>
    </row>
    <row r="69" spans="4:5" x14ac:dyDescent="0.25">
      <c r="D69" s="37"/>
      <c r="E69" s="37"/>
    </row>
    <row r="70" spans="4:5" x14ac:dyDescent="0.25">
      <c r="D70" s="37"/>
      <c r="E70" s="37"/>
    </row>
    <row r="71" spans="4:5" x14ac:dyDescent="0.25">
      <c r="D71" s="37"/>
      <c r="E71" s="37"/>
    </row>
    <row r="72" spans="4:5" x14ac:dyDescent="0.25">
      <c r="D72" s="37"/>
      <c r="E72" s="37"/>
    </row>
    <row r="73" spans="4:5" x14ac:dyDescent="0.25">
      <c r="D73" s="37"/>
      <c r="E73" s="37"/>
    </row>
    <row r="74" spans="4:5" x14ac:dyDescent="0.25">
      <c r="D74" s="37"/>
      <c r="E74" s="37"/>
    </row>
    <row r="75" spans="4:5" x14ac:dyDescent="0.25">
      <c r="D75" s="37"/>
      <c r="E75" s="37"/>
    </row>
    <row r="76" spans="4:5" x14ac:dyDescent="0.25">
      <c r="D76" s="37"/>
      <c r="E76" s="37"/>
    </row>
    <row r="77" spans="4:5" x14ac:dyDescent="0.25">
      <c r="D77" s="37"/>
      <c r="E77" s="37"/>
    </row>
    <row r="78" spans="4:5" x14ac:dyDescent="0.25">
      <c r="D78" s="37"/>
      <c r="E78" s="37"/>
    </row>
    <row r="79" spans="4:5" x14ac:dyDescent="0.25">
      <c r="D79" s="37"/>
      <c r="E79" s="37"/>
    </row>
    <row r="80" spans="4:5" x14ac:dyDescent="0.25">
      <c r="D80" s="37"/>
      <c r="E80" s="37"/>
    </row>
    <row r="81" spans="4:5" x14ac:dyDescent="0.25">
      <c r="D81" s="37"/>
      <c r="E81" s="37"/>
    </row>
    <row r="82" spans="4:5" x14ac:dyDescent="0.25">
      <c r="D82" s="37"/>
      <c r="E82" s="37"/>
    </row>
    <row r="83" spans="4:5" x14ac:dyDescent="0.25">
      <c r="D83" s="37"/>
      <c r="E83" s="37"/>
    </row>
    <row r="84" spans="4:5" x14ac:dyDescent="0.25">
      <c r="D84" s="37"/>
      <c r="E84" s="37"/>
    </row>
    <row r="85" spans="4:5" x14ac:dyDescent="0.25">
      <c r="D85" s="37"/>
      <c r="E85" s="37"/>
    </row>
    <row r="86" spans="4:5" x14ac:dyDescent="0.25">
      <c r="D86" s="37"/>
      <c r="E86" s="37"/>
    </row>
    <row r="87" spans="4:5" x14ac:dyDescent="0.25">
      <c r="D87" s="37"/>
      <c r="E87" s="37"/>
    </row>
    <row r="88" spans="4:5" x14ac:dyDescent="0.25">
      <c r="D88" s="37"/>
      <c r="E88" s="37"/>
    </row>
    <row r="89" spans="4:5" x14ac:dyDescent="0.25">
      <c r="D89" s="37"/>
      <c r="E89" s="37"/>
    </row>
    <row r="90" spans="4:5" x14ac:dyDescent="0.25">
      <c r="D90" s="37"/>
      <c r="E90" s="37"/>
    </row>
    <row r="91" spans="4:5" x14ac:dyDescent="0.25">
      <c r="D91" s="37"/>
      <c r="E91" s="37"/>
    </row>
    <row r="92" spans="4:5" x14ac:dyDescent="0.25">
      <c r="D92" s="37"/>
      <c r="E92" s="37"/>
    </row>
    <row r="93" spans="4:5" x14ac:dyDescent="0.25">
      <c r="D93" s="37"/>
      <c r="E93" s="37"/>
    </row>
    <row r="94" spans="4:5" x14ac:dyDescent="0.25">
      <c r="D94" s="37"/>
      <c r="E94" s="37"/>
    </row>
    <row r="95" spans="4:5" x14ac:dyDescent="0.25">
      <c r="D95" s="37"/>
      <c r="E95" s="37"/>
    </row>
    <row r="96" spans="4:5" x14ac:dyDescent="0.25">
      <c r="D96" s="37"/>
      <c r="E96" s="37"/>
    </row>
    <row r="97" spans="4:5" x14ac:dyDescent="0.25">
      <c r="D97" s="37"/>
      <c r="E97" s="37"/>
    </row>
    <row r="98" spans="4:5" x14ac:dyDescent="0.25">
      <c r="D98" s="37"/>
      <c r="E98" s="37"/>
    </row>
    <row r="99" spans="4:5" x14ac:dyDescent="0.25">
      <c r="D99" s="37"/>
      <c r="E99" s="37"/>
    </row>
    <row r="100" spans="4:5" x14ac:dyDescent="0.25">
      <c r="D100" s="37"/>
      <c r="E100" s="37"/>
    </row>
    <row r="101" spans="4:5" x14ac:dyDescent="0.25">
      <c r="D101" s="37"/>
      <c r="E101" s="37"/>
    </row>
    <row r="102" spans="4:5" x14ac:dyDescent="0.25">
      <c r="D102" s="37"/>
      <c r="E102" s="37"/>
    </row>
    <row r="103" spans="4:5" x14ac:dyDescent="0.25">
      <c r="D103" s="37"/>
      <c r="E103" s="37"/>
    </row>
    <row r="104" spans="4:5" x14ac:dyDescent="0.25">
      <c r="D104" s="37"/>
      <c r="E104" s="37"/>
    </row>
    <row r="105" spans="4:5" x14ac:dyDescent="0.25">
      <c r="D105" s="37"/>
      <c r="E105" s="37"/>
    </row>
    <row r="106" spans="4:5" x14ac:dyDescent="0.25">
      <c r="D106" s="37"/>
      <c r="E106" s="37"/>
    </row>
    <row r="107" spans="4:5" x14ac:dyDescent="0.25">
      <c r="D107" s="37"/>
      <c r="E107" s="37"/>
    </row>
    <row r="108" spans="4:5" x14ac:dyDescent="0.25">
      <c r="D108" s="37"/>
      <c r="E108" s="37"/>
    </row>
    <row r="109" spans="4:5" x14ac:dyDescent="0.25">
      <c r="D109" s="37"/>
      <c r="E109" s="37"/>
    </row>
    <row r="110" spans="4:5" x14ac:dyDescent="0.25">
      <c r="D110" s="37"/>
      <c r="E110" s="37"/>
    </row>
    <row r="111" spans="4:5" x14ac:dyDescent="0.25">
      <c r="D111" s="37"/>
      <c r="E111" s="37"/>
    </row>
    <row r="112" spans="4:5" x14ac:dyDescent="0.25">
      <c r="D112" s="37"/>
      <c r="E112" s="37"/>
    </row>
    <row r="113" spans="4:5" x14ac:dyDescent="0.25">
      <c r="D113" s="37"/>
      <c r="E113" s="37"/>
    </row>
    <row r="114" spans="4:5" x14ac:dyDescent="0.25">
      <c r="D114" s="37"/>
      <c r="E114" s="37"/>
    </row>
    <row r="115" spans="4:5" x14ac:dyDescent="0.25">
      <c r="D115" s="37"/>
      <c r="E115" s="37"/>
    </row>
    <row r="116" spans="4:5" x14ac:dyDescent="0.25">
      <c r="D116" s="37"/>
      <c r="E116" s="37"/>
    </row>
    <row r="117" spans="4:5" x14ac:dyDescent="0.25">
      <c r="D117" s="37"/>
      <c r="E117" s="37"/>
    </row>
    <row r="118" spans="4:5" x14ac:dyDescent="0.25">
      <c r="D118" s="37"/>
      <c r="E118" s="37"/>
    </row>
    <row r="119" spans="4:5" x14ac:dyDescent="0.25">
      <c r="D119" s="37"/>
      <c r="E119" s="37"/>
    </row>
    <row r="120" spans="4:5" x14ac:dyDescent="0.25">
      <c r="D120" s="37"/>
      <c r="E120" s="37"/>
    </row>
    <row r="121" spans="4:5" x14ac:dyDescent="0.25">
      <c r="D121" s="37"/>
      <c r="E121" s="37"/>
    </row>
    <row r="122" spans="4:5" x14ac:dyDescent="0.25">
      <c r="D122" s="37"/>
      <c r="E122" s="37"/>
    </row>
    <row r="123" spans="4:5" x14ac:dyDescent="0.25">
      <c r="D123" s="37"/>
      <c r="E123" s="37"/>
    </row>
    <row r="124" spans="4:5" x14ac:dyDescent="0.25">
      <c r="D124" s="37"/>
      <c r="E124" s="37"/>
    </row>
    <row r="125" spans="4:5" x14ac:dyDescent="0.25">
      <c r="D125" s="37"/>
      <c r="E125" s="37"/>
    </row>
    <row r="126" spans="4:5" x14ac:dyDescent="0.25">
      <c r="D126" s="37"/>
      <c r="E126" s="37"/>
    </row>
    <row r="127" spans="4:5" x14ac:dyDescent="0.25">
      <c r="D127" s="37"/>
      <c r="E127" s="37"/>
    </row>
    <row r="128" spans="4:5" x14ac:dyDescent="0.25">
      <c r="D128" s="37"/>
      <c r="E128" s="37"/>
    </row>
    <row r="129" spans="4:5" x14ac:dyDescent="0.25">
      <c r="D129" s="37"/>
      <c r="E129" s="37"/>
    </row>
    <row r="130" spans="4:5" x14ac:dyDescent="0.25">
      <c r="D130" s="37"/>
      <c r="E130" s="37"/>
    </row>
    <row r="131" spans="4:5" x14ac:dyDescent="0.25">
      <c r="D131" s="37"/>
      <c r="E131" s="37"/>
    </row>
    <row r="132" spans="4:5" x14ac:dyDescent="0.25">
      <c r="D132" s="37"/>
      <c r="E132" s="37"/>
    </row>
    <row r="133" spans="4:5" x14ac:dyDescent="0.25">
      <c r="D133" s="37"/>
      <c r="E133" s="37"/>
    </row>
    <row r="134" spans="4:5" x14ac:dyDescent="0.25">
      <c r="D134" s="37"/>
      <c r="E134" s="37"/>
    </row>
    <row r="135" spans="4:5" x14ac:dyDescent="0.25">
      <c r="D135" s="37"/>
      <c r="E135" s="37"/>
    </row>
    <row r="136" spans="4:5" x14ac:dyDescent="0.25">
      <c r="D136" s="37"/>
      <c r="E136" s="37"/>
    </row>
    <row r="137" spans="4:5" x14ac:dyDescent="0.25">
      <c r="D137" s="37"/>
      <c r="E137" s="37"/>
    </row>
    <row r="138" spans="4:5" x14ac:dyDescent="0.25">
      <c r="D138" s="37"/>
      <c r="E138" s="37"/>
    </row>
    <row r="139" spans="4:5" x14ac:dyDescent="0.25">
      <c r="D139" s="37"/>
      <c r="E139" s="37"/>
    </row>
    <row r="140" spans="4:5" x14ac:dyDescent="0.25">
      <c r="D140" s="37"/>
      <c r="E140" s="37"/>
    </row>
    <row r="141" spans="4:5" x14ac:dyDescent="0.25">
      <c r="D141" s="37"/>
      <c r="E141" s="37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3.2" x14ac:dyDescent="0.25"/>
  <cols>
    <col min="2" max="2" width="11.88671875" customWidth="1"/>
    <col min="3" max="3" width="23" customWidth="1"/>
    <col min="4" max="4" width="12" customWidth="1"/>
    <col min="5" max="5" width="12.6640625" customWidth="1"/>
    <col min="6" max="6" width="12" customWidth="1"/>
  </cols>
  <sheetData>
    <row r="1" spans="1:6" ht="17.25" customHeight="1" x14ac:dyDescent="0.3">
      <c r="A1" s="484" t="s">
        <v>221</v>
      </c>
      <c r="B1" s="484"/>
      <c r="C1" s="484"/>
      <c r="D1" s="484"/>
      <c r="E1" s="484"/>
      <c r="F1" s="484"/>
    </row>
    <row r="2" spans="1:6" ht="13.8" thickBot="1" x14ac:dyDescent="0.3"/>
    <row r="3" spans="1:6" ht="40.200000000000003" thickBot="1" x14ac:dyDescent="0.3">
      <c r="A3" s="20" t="s">
        <v>138</v>
      </c>
      <c r="B3" s="12" t="s">
        <v>139</v>
      </c>
      <c r="C3" s="19" t="s">
        <v>0</v>
      </c>
      <c r="D3" s="11" t="s">
        <v>150</v>
      </c>
      <c r="E3" s="28" t="s">
        <v>209</v>
      </c>
      <c r="F3" s="54" t="s">
        <v>219</v>
      </c>
    </row>
    <row r="4" spans="1:6" x14ac:dyDescent="0.25">
      <c r="A4" s="17" t="str">
        <f>VUC!A5</f>
        <v>BA</v>
      </c>
      <c r="B4" s="18">
        <f>VUC!B5</f>
        <v>130</v>
      </c>
      <c r="C4" s="73" t="str">
        <f>VUC!C5</f>
        <v>Bratislava</v>
      </c>
      <c r="D4" s="56">
        <f>VUC!D5</f>
        <v>19624</v>
      </c>
      <c r="E4" s="243">
        <f>VUC!E5</f>
        <v>2</v>
      </c>
      <c r="F4" s="55">
        <f>VUC!I5</f>
        <v>43785</v>
      </c>
    </row>
    <row r="5" spans="1:6" x14ac:dyDescent="0.25">
      <c r="A5" s="7" t="str">
        <f>VUC!A6</f>
        <v>TV</v>
      </c>
      <c r="B5" s="8">
        <f>VUC!B6</f>
        <v>230</v>
      </c>
      <c r="C5" s="2" t="str">
        <f>VUC!C6</f>
        <v>Trnava</v>
      </c>
      <c r="D5" s="117">
        <f>VUC!D6</f>
        <v>15403</v>
      </c>
      <c r="E5" s="244">
        <f>VUC!E6</f>
        <v>2</v>
      </c>
      <c r="F5" s="155">
        <f>VUC!I6</f>
        <v>41675</v>
      </c>
    </row>
    <row r="6" spans="1:6" x14ac:dyDescent="0.25">
      <c r="A6" s="7" t="str">
        <f>VUC!A7</f>
        <v>TC</v>
      </c>
      <c r="B6" s="8">
        <f>VUC!B7</f>
        <v>330</v>
      </c>
      <c r="C6" s="2" t="str">
        <f>VUC!C7</f>
        <v>Trenčín</v>
      </c>
      <c r="D6" s="117">
        <f>VUC!D7</f>
        <v>15565</v>
      </c>
      <c r="E6" s="245">
        <f>VUC!E7</f>
        <v>2</v>
      </c>
      <c r="F6" s="155">
        <f>VUC!I7</f>
        <v>41756</v>
      </c>
    </row>
    <row r="7" spans="1:6" x14ac:dyDescent="0.25">
      <c r="A7" s="7" t="str">
        <f>VUC!A8</f>
        <v>NR</v>
      </c>
      <c r="B7" s="8">
        <f>VUC!B8</f>
        <v>430</v>
      </c>
      <c r="C7" s="2" t="str">
        <f>VUC!C8</f>
        <v>Nitra</v>
      </c>
      <c r="D7" s="117">
        <f>VUC!D8</f>
        <v>19441</v>
      </c>
      <c r="E7" s="245">
        <f>VUC!E8</f>
        <v>2</v>
      </c>
      <c r="F7" s="155">
        <f>VUC!I8</f>
        <v>43694</v>
      </c>
    </row>
    <row r="8" spans="1:6" x14ac:dyDescent="0.25">
      <c r="A8" s="7" t="str">
        <f>VUC!A9</f>
        <v>ZA</v>
      </c>
      <c r="B8" s="8">
        <f>VUC!B9</f>
        <v>530</v>
      </c>
      <c r="C8" s="2" t="str">
        <f>VUC!C9</f>
        <v>Žilina</v>
      </c>
      <c r="D8" s="117">
        <f>VUC!D9</f>
        <v>21382</v>
      </c>
      <c r="E8" s="245">
        <f>VUC!E9</f>
        <v>3</v>
      </c>
      <c r="F8" s="155">
        <f>VUC!I9</f>
        <v>61651</v>
      </c>
    </row>
    <row r="9" spans="1:6" x14ac:dyDescent="0.25">
      <c r="A9" s="7" t="str">
        <f>VUC!A10</f>
        <v>BB</v>
      </c>
      <c r="B9" s="8">
        <f>VUC!B10</f>
        <v>630</v>
      </c>
      <c r="C9" s="2" t="str">
        <f>VUC!C10</f>
        <v>Banská Bystrica</v>
      </c>
      <c r="D9" s="117">
        <f>VUC!D10</f>
        <v>17423</v>
      </c>
      <c r="E9" s="245">
        <f>VUC!E10</f>
        <v>2</v>
      </c>
      <c r="F9" s="155">
        <f>VUC!I10</f>
        <v>42685</v>
      </c>
    </row>
    <row r="10" spans="1:6" x14ac:dyDescent="0.25">
      <c r="A10" s="7" t="str">
        <f>VUC!A11</f>
        <v>PO</v>
      </c>
      <c r="B10" s="8">
        <f>VUC!B11</f>
        <v>830</v>
      </c>
      <c r="C10" s="74" t="str">
        <f>VUC!C11</f>
        <v>Prešov</v>
      </c>
      <c r="D10" s="117">
        <f>VUC!D11</f>
        <v>22864</v>
      </c>
      <c r="E10" s="245">
        <f>VUC!E11</f>
        <v>3</v>
      </c>
      <c r="F10" s="155">
        <f>VUC!I11</f>
        <v>62392</v>
      </c>
    </row>
    <row r="11" spans="1:6" ht="13.8" thickBot="1" x14ac:dyDescent="0.3">
      <c r="A11" s="16" t="str">
        <f>VUC!A12</f>
        <v>KE</v>
      </c>
      <c r="B11" s="13">
        <f>VUC!B12</f>
        <v>730</v>
      </c>
      <c r="C11" s="75" t="str">
        <f>VUC!C12</f>
        <v>Košice</v>
      </c>
      <c r="D11" s="118">
        <f>VUC!D12</f>
        <v>23278</v>
      </c>
      <c r="E11" s="246">
        <f>VUC!E12</f>
        <v>3</v>
      </c>
      <c r="F11" s="156">
        <f>VUC!I12</f>
        <v>62599</v>
      </c>
    </row>
    <row r="12" spans="1:6" s="237" customFormat="1" ht="24.75" customHeight="1" thickBot="1" x14ac:dyDescent="0.3">
      <c r="A12" s="485" t="s">
        <v>140</v>
      </c>
      <c r="B12" s="486"/>
      <c r="C12" s="487"/>
      <c r="D12" s="241">
        <f>SUM(D4:D11)</f>
        <v>154980</v>
      </c>
      <c r="E12" s="146">
        <f>SUM(E4:E11)</f>
        <v>19</v>
      </c>
      <c r="F12" s="242">
        <f>SUM(F4:F11)</f>
        <v>400237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3.2" x14ac:dyDescent="0.25"/>
  <cols>
    <col min="1" max="1" width="6.88671875" customWidth="1"/>
    <col min="2" max="2" width="10.5546875" customWidth="1"/>
    <col min="3" max="3" width="37.109375" customWidth="1"/>
    <col min="4" max="4" width="11.109375" customWidth="1"/>
    <col min="5" max="5" width="12.88671875" style="1" customWidth="1"/>
    <col min="6" max="6" width="14" style="25" customWidth="1"/>
    <col min="7" max="7" width="11.5546875" customWidth="1"/>
  </cols>
  <sheetData>
    <row r="1" spans="1:7" ht="15.9" customHeight="1" x14ac:dyDescent="0.3">
      <c r="A1" s="484" t="s">
        <v>220</v>
      </c>
      <c r="B1" s="484"/>
      <c r="C1" s="484"/>
      <c r="D1" s="484"/>
      <c r="E1" s="484"/>
      <c r="F1" s="484"/>
      <c r="G1" s="484"/>
    </row>
    <row r="2" spans="1:7" ht="13.8" thickBot="1" x14ac:dyDescent="0.3"/>
    <row r="3" spans="1:7" s="1" customFormat="1" ht="51" customHeight="1" thickBot="1" x14ac:dyDescent="0.3">
      <c r="A3" s="11" t="s">
        <v>138</v>
      </c>
      <c r="B3" s="12" t="s">
        <v>139</v>
      </c>
      <c r="C3" s="19" t="s">
        <v>0</v>
      </c>
      <c r="D3" s="28" t="s">
        <v>137</v>
      </c>
      <c r="E3" s="28" t="s">
        <v>209</v>
      </c>
      <c r="F3" s="54" t="s">
        <v>219</v>
      </c>
      <c r="G3" s="28" t="s">
        <v>233</v>
      </c>
    </row>
    <row r="4" spans="1:7" s="94" customFormat="1" ht="19.5" customHeight="1" thickBot="1" x14ac:dyDescent="0.3">
      <c r="A4" s="167" t="s">
        <v>213</v>
      </c>
      <c r="B4" s="171" t="s">
        <v>214</v>
      </c>
      <c r="C4" s="168" t="s">
        <v>215</v>
      </c>
      <c r="D4" s="169">
        <v>1</v>
      </c>
      <c r="E4" s="169">
        <v>2</v>
      </c>
      <c r="F4" s="172">
        <v>3</v>
      </c>
      <c r="G4" s="169">
        <v>4</v>
      </c>
    </row>
    <row r="5" spans="1:7" x14ac:dyDescent="0.25">
      <c r="A5" s="17" t="str">
        <f>obce!A6</f>
        <v>BA</v>
      </c>
      <c r="B5" s="18">
        <f>obce!B6</f>
        <v>101</v>
      </c>
      <c r="C5" s="165" t="str">
        <f>obce!C6</f>
        <v>Mestská časť Bratislava - Staré Mesto</v>
      </c>
      <c r="D5" s="170">
        <f>obce!D6</f>
        <v>3203</v>
      </c>
      <c r="E5" s="166">
        <f>obce!E6</f>
        <v>2</v>
      </c>
      <c r="F5" s="55">
        <f>obce!I6</f>
        <v>35575</v>
      </c>
      <c r="G5" s="164" t="str">
        <f>IF(A5&lt;&gt;A6,SUMIF($A$5:A5,A5,$F$5:F5),"")</f>
        <v/>
      </c>
    </row>
    <row r="6" spans="1:7" x14ac:dyDescent="0.25">
      <c r="A6" s="7" t="str">
        <f>obce!A7</f>
        <v>BA</v>
      </c>
      <c r="B6" s="8">
        <f>obce!B7</f>
        <v>102</v>
      </c>
      <c r="C6" s="2" t="str">
        <f>obce!C7</f>
        <v>Mestská časť Bratislava - Podun. Biskupice</v>
      </c>
      <c r="D6" s="31">
        <f>obce!D7</f>
        <v>1798</v>
      </c>
      <c r="E6" s="138">
        <f>obce!E7</f>
        <v>1</v>
      </c>
      <c r="F6" s="155">
        <f>obce!I7</f>
        <v>17886</v>
      </c>
      <c r="G6" s="164" t="str">
        <f>IF(A6&lt;&gt;A7,SUMIF($A$5:A6,A6,$F$5:F6),"")</f>
        <v/>
      </c>
    </row>
    <row r="7" spans="1:7" x14ac:dyDescent="0.25">
      <c r="A7" s="7" t="str">
        <f>obce!A8</f>
        <v>BA</v>
      </c>
      <c r="B7" s="8">
        <f>obce!B8</f>
        <v>103</v>
      </c>
      <c r="C7" s="2" t="str">
        <f>obce!C8</f>
        <v>Mestská časť Bratislava - Ružinov</v>
      </c>
      <c r="D7" s="21">
        <f>obce!D8</f>
        <v>5047</v>
      </c>
      <c r="E7" s="139">
        <f>obce!E8</f>
        <v>3</v>
      </c>
      <c r="F7" s="155">
        <f>obce!I8</f>
        <v>53484</v>
      </c>
      <c r="G7" s="164" t="str">
        <f>IF(A7&lt;&gt;A8,SUMIF($A$5:A7,A7,$F$5:F7),"")</f>
        <v/>
      </c>
    </row>
    <row r="8" spans="1:7" x14ac:dyDescent="0.25">
      <c r="A8" s="7" t="str">
        <f>obce!A9</f>
        <v>BA</v>
      </c>
      <c r="B8" s="8">
        <f>obce!B9</f>
        <v>104</v>
      </c>
      <c r="C8" s="2" t="str">
        <f>obce!C9</f>
        <v>Mestská časť Bratislava - Vrakuňa</v>
      </c>
      <c r="D8" s="21">
        <f>obce!D9</f>
        <v>1769</v>
      </c>
      <c r="E8" s="139">
        <f>obce!E9</f>
        <v>1</v>
      </c>
      <c r="F8" s="155">
        <f>obce!I9</f>
        <v>17872</v>
      </c>
      <c r="G8" s="164" t="str">
        <f>IF(A8&lt;&gt;A9,SUMIF($A$5:A8,A8,$F$5:F8),"")</f>
        <v/>
      </c>
    </row>
    <row r="9" spans="1:7" x14ac:dyDescent="0.25">
      <c r="A9" s="7" t="str">
        <f>obce!A10</f>
        <v>BA</v>
      </c>
      <c r="B9" s="8">
        <f>obce!B10</f>
        <v>105</v>
      </c>
      <c r="C9" s="2" t="str">
        <f>obce!C10</f>
        <v>Mestská časť Bratislava - Nové Mesto</v>
      </c>
      <c r="D9" s="21">
        <f>obce!D10</f>
        <v>3274</v>
      </c>
      <c r="E9" s="139">
        <f>obce!E10</f>
        <v>2</v>
      </c>
      <c r="F9" s="155">
        <f>obce!I10</f>
        <v>35610</v>
      </c>
      <c r="G9" s="164" t="str">
        <f>IF(A9&lt;&gt;A10,SUMIF($A$5:A9,A9,$F$5:F9),"")</f>
        <v/>
      </c>
    </row>
    <row r="10" spans="1:7" x14ac:dyDescent="0.25">
      <c r="A10" s="7" t="str">
        <f>obce!A11</f>
        <v>BA</v>
      </c>
      <c r="B10" s="8">
        <f>obce!B11</f>
        <v>106</v>
      </c>
      <c r="C10" s="2" t="str">
        <f>obce!C11</f>
        <v>Mestská časť Bratislava - Rača</v>
      </c>
      <c r="D10" s="31">
        <f>obce!D11</f>
        <v>2037</v>
      </c>
      <c r="E10" s="139">
        <f>obce!E11</f>
        <v>1</v>
      </c>
      <c r="F10" s="155">
        <f>obce!I11</f>
        <v>18006</v>
      </c>
      <c r="G10" s="164" t="str">
        <f>IF(A10&lt;&gt;A11,SUMIF($A$5:A10,A10,$F$5:F10),"")</f>
        <v/>
      </c>
    </row>
    <row r="11" spans="1:7" x14ac:dyDescent="0.25">
      <c r="A11" s="7" t="str">
        <f>obce!A12</f>
        <v>BA</v>
      </c>
      <c r="B11" s="8">
        <f>obce!B12</f>
        <v>107</v>
      </c>
      <c r="C11" s="3" t="str">
        <f>obce!C12</f>
        <v>Mestská časť Bratislava - Devínska Nová Ves</v>
      </c>
      <c r="D11" s="32">
        <f>obce!D12</f>
        <v>1890</v>
      </c>
      <c r="E11" s="139">
        <f>obce!E12</f>
        <v>1</v>
      </c>
      <c r="F11" s="155">
        <f>obce!I12</f>
        <v>17932</v>
      </c>
      <c r="G11" s="164" t="str">
        <f>IF(A11&lt;&gt;A12,SUMIF($A$5:A11,A11,$F$5:F11),"")</f>
        <v/>
      </c>
    </row>
    <row r="12" spans="1:7" x14ac:dyDescent="0.25">
      <c r="A12" s="7" t="str">
        <f>obce!A13</f>
        <v>BA</v>
      </c>
      <c r="B12" s="8">
        <f>obce!B13</f>
        <v>108</v>
      </c>
      <c r="C12" s="3" t="str">
        <f>obce!C13</f>
        <v>Mestská časť Bratislava - Dúbravka</v>
      </c>
      <c r="D12" s="32">
        <f>obce!D13</f>
        <v>2979</v>
      </c>
      <c r="E12" s="139">
        <f>obce!E13</f>
        <v>2</v>
      </c>
      <c r="F12" s="155">
        <f>obce!I13</f>
        <v>35463</v>
      </c>
      <c r="G12" s="164" t="str">
        <f>IF(A12&lt;&gt;A13,SUMIF($A$5:A12,A12,$F$5:F12),"")</f>
        <v/>
      </c>
    </row>
    <row r="13" spans="1:7" x14ac:dyDescent="0.25">
      <c r="A13" s="7" t="str">
        <f>obce!A14</f>
        <v>BA</v>
      </c>
      <c r="B13" s="8">
        <f>obce!B14</f>
        <v>109</v>
      </c>
      <c r="C13" s="3" t="str">
        <f>obce!C14</f>
        <v>Mestská časť Bratislava - Karlova Ves</v>
      </c>
      <c r="D13" s="33">
        <f>obce!D14</f>
        <v>1806</v>
      </c>
      <c r="E13" s="140">
        <f>obce!E14</f>
        <v>1</v>
      </c>
      <c r="F13" s="155">
        <f>obce!I14</f>
        <v>17890</v>
      </c>
      <c r="G13" s="164" t="str">
        <f>IF(A13&lt;&gt;A14,SUMIF($A$5:A13,A13,$F$5:F13),"")</f>
        <v/>
      </c>
    </row>
    <row r="14" spans="1:7" x14ac:dyDescent="0.25">
      <c r="A14" s="7" t="str">
        <f>obce!A15</f>
        <v>BA</v>
      </c>
      <c r="B14" s="8">
        <f>obce!B15</f>
        <v>110</v>
      </c>
      <c r="C14" s="3" t="str">
        <f>obce!C15</f>
        <v>Mestská časť Bratislava - Petržalka</v>
      </c>
      <c r="D14" s="32">
        <f>obce!D15</f>
        <v>6244</v>
      </c>
      <c r="E14" s="139">
        <f>obce!E15</f>
        <v>3</v>
      </c>
      <c r="F14" s="155">
        <f>obce!I15</f>
        <v>54082</v>
      </c>
      <c r="G14" s="164" t="str">
        <f>IF(A14&lt;&gt;A15,SUMIF($A$5:A14,A14,$F$5:F14),"")</f>
        <v/>
      </c>
    </row>
    <row r="15" spans="1:7" x14ac:dyDescent="0.25">
      <c r="A15" s="7" t="str">
        <f>obce!A16</f>
        <v>BA</v>
      </c>
      <c r="B15" s="8">
        <f>obce!B16</f>
        <v>111</v>
      </c>
      <c r="C15" s="3" t="str">
        <f>obce!C16</f>
        <v>Mesto Malacky</v>
      </c>
      <c r="D15" s="33">
        <f>obce!D16</f>
        <v>1779</v>
      </c>
      <c r="E15" s="139">
        <f>obce!E16</f>
        <v>1</v>
      </c>
      <c r="F15" s="155">
        <f>obce!I16</f>
        <v>17877</v>
      </c>
      <c r="G15" s="164" t="str">
        <f>IF(A15&lt;&gt;A16,SUMIF($A$5:A15,A15,$F$5:F15),"")</f>
        <v/>
      </c>
    </row>
    <row r="16" spans="1:7" x14ac:dyDescent="0.25">
      <c r="A16" s="7" t="str">
        <f>obce!A17</f>
        <v>BA</v>
      </c>
      <c r="B16" s="8">
        <f>obce!B17</f>
        <v>112</v>
      </c>
      <c r="C16" s="3" t="str">
        <f>obce!C17</f>
        <v>Mesto Pezinok</v>
      </c>
      <c r="D16" s="33">
        <f>obce!D17</f>
        <v>4788</v>
      </c>
      <c r="E16" s="139">
        <f>obce!E17</f>
        <v>2</v>
      </c>
      <c r="F16" s="155">
        <f>obce!I17</f>
        <v>36367</v>
      </c>
      <c r="G16" s="164" t="e">
        <f>IF(A16&lt;&gt;#REF!,SUMIF($A$5:A16,A16,$F$5:F16),"")</f>
        <v>#REF!</v>
      </c>
    </row>
    <row r="17" spans="1:7" ht="13.8" thickBot="1" x14ac:dyDescent="0.3">
      <c r="A17" s="159" t="str">
        <f>obce!A18</f>
        <v>BA</v>
      </c>
      <c r="B17" s="160">
        <f>obce!B18</f>
        <v>114</v>
      </c>
      <c r="C17" s="111" t="str">
        <f>obce!C18</f>
        <v>Mesto Senec</v>
      </c>
      <c r="D17" s="112">
        <f>obce!D18</f>
        <v>3848</v>
      </c>
      <c r="E17" s="141">
        <f>obce!E18</f>
        <v>2</v>
      </c>
      <c r="F17" s="161">
        <f>obce!I18</f>
        <v>35897</v>
      </c>
      <c r="G17" s="113">
        <f>IF(A17&lt;&gt;A18,SUMIF($A$5:A17,A17,$F$5:F17),"")</f>
        <v>393941</v>
      </c>
    </row>
    <row r="18" spans="1:7" x14ac:dyDescent="0.25">
      <c r="A18" s="17" t="str">
        <f>obce!A19</f>
        <v>TV</v>
      </c>
      <c r="B18" s="157">
        <f>obce!B19</f>
        <v>201</v>
      </c>
      <c r="C18" s="4" t="str">
        <f>obce!C19</f>
        <v>Mesto Trnava</v>
      </c>
      <c r="D18" s="134">
        <f>obce!D19</f>
        <v>4840</v>
      </c>
      <c r="E18" s="158">
        <f>obce!E19</f>
        <v>3</v>
      </c>
      <c r="F18" s="55">
        <f>obce!I19</f>
        <v>53380</v>
      </c>
      <c r="G18" s="164" t="str">
        <f>IF(A18&lt;&gt;A19,SUMIF($A$5:A18,A18,$F$5:F18),"")</f>
        <v/>
      </c>
    </row>
    <row r="19" spans="1:7" x14ac:dyDescent="0.25">
      <c r="A19" s="7" t="str">
        <f>obce!A20</f>
        <v>TV</v>
      </c>
      <c r="B19" s="8">
        <f>obce!B20</f>
        <v>202</v>
      </c>
      <c r="C19" s="3" t="str">
        <f>obce!C20</f>
        <v>Mesto Dunajská Streda</v>
      </c>
      <c r="D19" s="33">
        <f>obce!D20</f>
        <v>2770</v>
      </c>
      <c r="E19" s="139">
        <f>obce!E20</f>
        <v>2</v>
      </c>
      <c r="F19" s="155">
        <f>obce!I20</f>
        <v>35358</v>
      </c>
      <c r="G19" s="164" t="str">
        <f>IF(A19&lt;&gt;A20,SUMIF($A$5:A19,A19,$F$5:F19),"")</f>
        <v/>
      </c>
    </row>
    <row r="20" spans="1:7" x14ac:dyDescent="0.25">
      <c r="A20" s="7" t="str">
        <f>obce!A21</f>
        <v>TV</v>
      </c>
      <c r="B20" s="8">
        <f>obce!B21</f>
        <v>203</v>
      </c>
      <c r="C20" s="3" t="str">
        <f>obce!C21</f>
        <v>Mesto Piešťany</v>
      </c>
      <c r="D20" s="33">
        <f>obce!D21</f>
        <v>2108</v>
      </c>
      <c r="E20" s="139">
        <f>obce!E21</f>
        <v>1</v>
      </c>
      <c r="F20" s="155">
        <f>obce!I21</f>
        <v>18041</v>
      </c>
      <c r="G20" s="164" t="str">
        <f>IF(A20&lt;&gt;A21,SUMIF($A$5:A20,A20,$F$5:F20),"")</f>
        <v/>
      </c>
    </row>
    <row r="21" spans="1:7" x14ac:dyDescent="0.25">
      <c r="A21" s="7" t="str">
        <f>obce!A22</f>
        <v>TV</v>
      </c>
      <c r="B21" s="8">
        <f>obce!B22</f>
        <v>204</v>
      </c>
      <c r="C21" s="3" t="str">
        <f>obce!C22</f>
        <v>Mesto Šamorín</v>
      </c>
      <c r="D21" s="33">
        <f>obce!D22</f>
        <v>1707</v>
      </c>
      <c r="E21" s="139">
        <f>obce!E22</f>
        <v>1</v>
      </c>
      <c r="F21" s="155">
        <f>obce!I22</f>
        <v>17841</v>
      </c>
      <c r="G21" s="164" t="str">
        <f>IF(A21&lt;&gt;A22,SUMIF($A$5:A21,A21,$F$5:F21),"")</f>
        <v/>
      </c>
    </row>
    <row r="22" spans="1:7" x14ac:dyDescent="0.25">
      <c r="A22" s="7" t="str">
        <f>obce!A23</f>
        <v>TV</v>
      </c>
      <c r="B22" s="8">
        <f>obce!B23</f>
        <v>205</v>
      </c>
      <c r="C22" s="3" t="str">
        <f>obce!C23</f>
        <v>Mesto Galanta</v>
      </c>
      <c r="D22" s="33">
        <f>obce!D23</f>
        <v>1775</v>
      </c>
      <c r="E22" s="139">
        <f>obce!E23</f>
        <v>1</v>
      </c>
      <c r="F22" s="155">
        <f>obce!I23</f>
        <v>17875</v>
      </c>
      <c r="G22" s="164" t="str">
        <f>IF(A22&lt;&gt;A23,SUMIF($A$5:A22,A22,$F$5:F22),"")</f>
        <v/>
      </c>
    </row>
    <row r="23" spans="1:7" x14ac:dyDescent="0.25">
      <c r="A23" s="7" t="str">
        <f>obce!A24</f>
        <v>TV</v>
      </c>
      <c r="B23" s="8">
        <f>obce!B24</f>
        <v>206</v>
      </c>
      <c r="C23" s="3" t="str">
        <f>obce!C24</f>
        <v>Mesto Vrbové</v>
      </c>
      <c r="D23" s="32">
        <f>obce!D24</f>
        <v>1422</v>
      </c>
      <c r="E23" s="139">
        <f>obce!E24</f>
        <v>1</v>
      </c>
      <c r="F23" s="155">
        <f>obce!I24</f>
        <v>17698</v>
      </c>
      <c r="G23" s="164" t="str">
        <f>IF(A23&lt;&gt;A24,SUMIF($A$5:A23,A23,$F$5:F23),"")</f>
        <v/>
      </c>
    </row>
    <row r="24" spans="1:7" x14ac:dyDescent="0.25">
      <c r="A24" s="7" t="str">
        <f>obce!A25</f>
        <v>TV</v>
      </c>
      <c r="B24" s="8">
        <f>obce!B25</f>
        <v>207</v>
      </c>
      <c r="C24" s="2" t="str">
        <f>obce!C25</f>
        <v>Mesto Leopoldov</v>
      </c>
      <c r="D24" s="31">
        <f>obce!D25</f>
        <v>2157</v>
      </c>
      <c r="E24" s="139">
        <f>obce!E25</f>
        <v>1</v>
      </c>
      <c r="F24" s="155">
        <f>obce!I25</f>
        <v>18066</v>
      </c>
      <c r="G24" s="164" t="str">
        <f>IF(A24&lt;&gt;A25,SUMIF($A$5:A24,A24,$F$5:F24),"")</f>
        <v/>
      </c>
    </row>
    <row r="25" spans="1:7" x14ac:dyDescent="0.25">
      <c r="A25" s="7" t="str">
        <f>obce!A26</f>
        <v>TV</v>
      </c>
      <c r="B25" s="8">
        <f>obce!B26</f>
        <v>208</v>
      </c>
      <c r="C25" s="3" t="str">
        <f>obce!C26</f>
        <v>Mesto Senica</v>
      </c>
      <c r="D25" s="32">
        <f>obce!D26</f>
        <v>3527</v>
      </c>
      <c r="E25" s="139">
        <f>obce!E26</f>
        <v>2</v>
      </c>
      <c r="F25" s="155">
        <f>obce!I26</f>
        <v>35737</v>
      </c>
      <c r="G25" s="164" t="str">
        <f>IF(A25&lt;&gt;A26,SUMIF($A$5:A25,A25,$F$5:F25),"")</f>
        <v/>
      </c>
    </row>
    <row r="26" spans="1:7" x14ac:dyDescent="0.25">
      <c r="A26" s="7" t="str">
        <f>obce!A27</f>
        <v>TV</v>
      </c>
      <c r="B26" s="8">
        <f>obce!B27</f>
        <v>209</v>
      </c>
      <c r="C26" s="3" t="str">
        <f>obce!C27</f>
        <v>Mesto Sereď</v>
      </c>
      <c r="D26" s="32">
        <f>obce!D27</f>
        <v>2103</v>
      </c>
      <c r="E26" s="139">
        <f>obce!E27</f>
        <v>1</v>
      </c>
      <c r="F26" s="155">
        <f>obce!I27</f>
        <v>18039</v>
      </c>
      <c r="G26" s="164" t="str">
        <f>IF(A26&lt;&gt;A27,SUMIF($A$5:A26,A26,$F$5:F26),"")</f>
        <v/>
      </c>
    </row>
    <row r="27" spans="1:7" x14ac:dyDescent="0.25">
      <c r="A27" s="7" t="str">
        <f>obce!A28</f>
        <v>TV</v>
      </c>
      <c r="B27" s="8">
        <f>obce!B28</f>
        <v>210</v>
      </c>
      <c r="C27" s="3" t="str">
        <f>obce!C28</f>
        <v>Mesto Holíč</v>
      </c>
      <c r="D27" s="32">
        <f>obce!D28</f>
        <v>1111</v>
      </c>
      <c r="E27" s="139">
        <f>obce!E28</f>
        <v>1</v>
      </c>
      <c r="F27" s="155">
        <f>obce!I28</f>
        <v>17543</v>
      </c>
      <c r="G27" s="164" t="str">
        <f>IF(A27&lt;&gt;A28,SUMIF($A$5:A27,A27,$F$5:F27),"")</f>
        <v/>
      </c>
    </row>
    <row r="28" spans="1:7" x14ac:dyDescent="0.25">
      <c r="A28" s="7" t="str">
        <f>obce!A29</f>
        <v>TV</v>
      </c>
      <c r="B28" s="8">
        <f>obce!B29</f>
        <v>211</v>
      </c>
      <c r="C28" s="3" t="str">
        <f>obce!C29</f>
        <v>Mesto Skalica</v>
      </c>
      <c r="D28" s="32">
        <f>obce!D29</f>
        <v>3641</v>
      </c>
      <c r="E28" s="139">
        <f>obce!E29</f>
        <v>2</v>
      </c>
      <c r="F28" s="155">
        <f>obce!I29</f>
        <v>35794</v>
      </c>
      <c r="G28" s="164" t="str">
        <f>IF(A28&lt;&gt;A29,SUMIF($A$5:A28,A28,$F$5:F28),"")</f>
        <v/>
      </c>
    </row>
    <row r="29" spans="1:7" ht="13.8" thickBot="1" x14ac:dyDescent="0.3">
      <c r="A29" s="159" t="str">
        <f>obce!A30</f>
        <v>TV</v>
      </c>
      <c r="B29" s="160">
        <f>obce!B30</f>
        <v>212</v>
      </c>
      <c r="C29" s="111" t="str">
        <f>obce!C30</f>
        <v>Mesto Hlohovec</v>
      </c>
      <c r="D29" s="114">
        <f>obce!D30</f>
        <v>1663</v>
      </c>
      <c r="E29" s="143">
        <f>obce!E30</f>
        <v>1</v>
      </c>
      <c r="F29" s="161">
        <f>obce!I30</f>
        <v>17819</v>
      </c>
      <c r="G29" s="113">
        <f>IF(A29&lt;&gt;A30,SUMIF($A$5:A29,A29,$F$5:F29),"")</f>
        <v>303191</v>
      </c>
    </row>
    <row r="30" spans="1:7" x14ac:dyDescent="0.25">
      <c r="A30" s="162" t="str">
        <f>obce!A31</f>
        <v>TC</v>
      </c>
      <c r="B30" s="157">
        <f>obce!B31</f>
        <v>301</v>
      </c>
      <c r="C30" s="4" t="str">
        <f>obce!C31</f>
        <v>Mesto Trenčín</v>
      </c>
      <c r="D30" s="134">
        <f>obce!D31</f>
        <v>4527</v>
      </c>
      <c r="E30" s="158">
        <f>obce!E31</f>
        <v>2</v>
      </c>
      <c r="F30" s="55">
        <f>obce!I31</f>
        <v>36237</v>
      </c>
      <c r="G30" s="164" t="str">
        <f>IF(A30&lt;&gt;A31,SUMIF($A$5:A30,A30,$F$5:F30),"")</f>
        <v/>
      </c>
    </row>
    <row r="31" spans="1:7" x14ac:dyDescent="0.25">
      <c r="A31" s="9" t="str">
        <f>obce!A32</f>
        <v>TC</v>
      </c>
      <c r="B31" s="8">
        <f>obce!B32</f>
        <v>302</v>
      </c>
      <c r="C31" s="3" t="str">
        <f>obce!C32</f>
        <v>Mesto Nové Mesto nad Váhom</v>
      </c>
      <c r="D31" s="33">
        <f>obce!D32</f>
        <v>1525</v>
      </c>
      <c r="E31" s="139">
        <f>obce!E32</f>
        <v>1</v>
      </c>
      <c r="F31" s="155">
        <f>obce!I32</f>
        <v>17750</v>
      </c>
      <c r="G31" s="164" t="str">
        <f>IF(A31&lt;&gt;A32,SUMIF($A$5:A31,A31,$F$5:F31),"")</f>
        <v/>
      </c>
    </row>
    <row r="32" spans="1:7" x14ac:dyDescent="0.25">
      <c r="A32" s="9" t="str">
        <f>obce!A33</f>
        <v>TC</v>
      </c>
      <c r="B32" s="8">
        <f>obce!B33</f>
        <v>303</v>
      </c>
      <c r="C32" s="3" t="str">
        <f>obce!C33</f>
        <v>Mesto Myjava</v>
      </c>
      <c r="D32" s="32">
        <f>obce!D33</f>
        <v>1455</v>
      </c>
      <c r="E32" s="139">
        <f>obce!E33</f>
        <v>1</v>
      </c>
      <c r="F32" s="155">
        <f>obce!I33</f>
        <v>17715</v>
      </c>
      <c r="G32" s="164" t="str">
        <f>IF(A32&lt;&gt;A33,SUMIF($A$5:A32,A32,$F$5:F32),"")</f>
        <v/>
      </c>
    </row>
    <row r="33" spans="1:7" x14ac:dyDescent="0.25">
      <c r="A33" s="9" t="str">
        <f>obce!A34</f>
        <v>TC</v>
      </c>
      <c r="B33" s="8">
        <f>obce!B34</f>
        <v>304</v>
      </c>
      <c r="C33" s="3" t="str">
        <f>obce!C34</f>
        <v>Mesto Prievidza</v>
      </c>
      <c r="D33" s="33">
        <f>obce!D34</f>
        <v>2956</v>
      </c>
      <c r="E33" s="139">
        <f>obce!E34</f>
        <v>2</v>
      </c>
      <c r="F33" s="155">
        <f>obce!I34</f>
        <v>35451</v>
      </c>
      <c r="G33" s="164" t="str">
        <f>IF(A33&lt;&gt;A34,SUMIF($A$5:A33,A33,$F$5:F33),"")</f>
        <v/>
      </c>
    </row>
    <row r="34" spans="1:7" x14ac:dyDescent="0.25">
      <c r="A34" s="9" t="str">
        <f>obce!A35</f>
        <v>TC</v>
      </c>
      <c r="B34" s="8">
        <f>obce!B35</f>
        <v>305</v>
      </c>
      <c r="C34" s="3" t="str">
        <f>obce!C35</f>
        <v>Mesto Považská Bystrica</v>
      </c>
      <c r="D34" s="33">
        <f>obce!D35</f>
        <v>2913</v>
      </c>
      <c r="E34" s="139">
        <f>obce!E35</f>
        <v>2</v>
      </c>
      <c r="F34" s="155">
        <f>obce!I35</f>
        <v>35430</v>
      </c>
      <c r="G34" s="164" t="str">
        <f>IF(A34&lt;&gt;A35,SUMIF($A$5:A34,A34,$F$5:F34),"")</f>
        <v/>
      </c>
    </row>
    <row r="35" spans="1:7" x14ac:dyDescent="0.25">
      <c r="A35" s="9" t="str">
        <f>obce!A36</f>
        <v>TC</v>
      </c>
      <c r="B35" s="8">
        <f>obce!B36</f>
        <v>306</v>
      </c>
      <c r="C35" s="3" t="str">
        <f>obce!C36</f>
        <v>Mesto Stará Turá</v>
      </c>
      <c r="D35" s="32">
        <f>obce!D36</f>
        <v>1070</v>
      </c>
      <c r="E35" s="139">
        <f>obce!E36</f>
        <v>1</v>
      </c>
      <c r="F35" s="155">
        <f>obce!I36</f>
        <v>17522</v>
      </c>
      <c r="G35" s="164" t="str">
        <f>IF(A35&lt;&gt;A36,SUMIF($A$5:A35,A35,$F$5:F35),"")</f>
        <v/>
      </c>
    </row>
    <row r="36" spans="1:7" x14ac:dyDescent="0.25">
      <c r="A36" s="9" t="str">
        <f>obce!A37</f>
        <v>TC</v>
      </c>
      <c r="B36" s="8">
        <f>obce!B37</f>
        <v>307</v>
      </c>
      <c r="C36" s="3" t="str">
        <f>obce!C37</f>
        <v>Mesto Púchov</v>
      </c>
      <c r="D36" s="32">
        <f>obce!D37</f>
        <v>2351</v>
      </c>
      <c r="E36" s="139">
        <f>obce!E37</f>
        <v>1</v>
      </c>
      <c r="F36" s="155">
        <f>obce!I37</f>
        <v>18163</v>
      </c>
      <c r="G36" s="164" t="str">
        <f>IF(A36&lt;&gt;A37,SUMIF($A$5:A36,A36,$F$5:F36),"")</f>
        <v/>
      </c>
    </row>
    <row r="37" spans="1:7" x14ac:dyDescent="0.25">
      <c r="A37" s="9" t="str">
        <f>obce!A38</f>
        <v>TC</v>
      </c>
      <c r="B37" s="8">
        <f>obce!B38</f>
        <v>308</v>
      </c>
      <c r="C37" s="3" t="str">
        <f>obce!C38</f>
        <v>Mesto Dubnica nad Váhom</v>
      </c>
      <c r="D37" s="33">
        <f>obce!D38</f>
        <v>1615</v>
      </c>
      <c r="E37" s="139">
        <f>obce!E38</f>
        <v>1</v>
      </c>
      <c r="F37" s="155">
        <f>obce!I38</f>
        <v>17795</v>
      </c>
      <c r="G37" s="164" t="str">
        <f>IF(A37&lt;&gt;A38,SUMIF($A$5:A37,A37,$F$5:F37),"")</f>
        <v/>
      </c>
    </row>
    <row r="38" spans="1:7" x14ac:dyDescent="0.25">
      <c r="A38" s="9" t="str">
        <f>obce!A39</f>
        <v>TC</v>
      </c>
      <c r="B38" s="8">
        <f>obce!B39</f>
        <v>309</v>
      </c>
      <c r="C38" s="3" t="str">
        <f>obce!C39</f>
        <v>Mesto Partizánske</v>
      </c>
      <c r="D38" s="32">
        <f>obce!D39</f>
        <v>3134</v>
      </c>
      <c r="E38" s="139">
        <f>obce!E39</f>
        <v>2</v>
      </c>
      <c r="F38" s="155">
        <f>obce!I39</f>
        <v>35540</v>
      </c>
      <c r="G38" s="164" t="str">
        <f>IF(A38&lt;&gt;A39,SUMIF($A$5:A38,A38,$F$5:F38),"")</f>
        <v/>
      </c>
    </row>
    <row r="39" spans="1:7" x14ac:dyDescent="0.25">
      <c r="A39" s="9" t="str">
        <f>obce!A40</f>
        <v>TC</v>
      </c>
      <c r="B39" s="8">
        <f>obce!B40</f>
        <v>310</v>
      </c>
      <c r="C39" s="3" t="str">
        <f>obce!C40</f>
        <v>Obec Považany</v>
      </c>
      <c r="D39" s="32">
        <f>obce!D40</f>
        <v>2728</v>
      </c>
      <c r="E39" s="139">
        <f>obce!E40</f>
        <v>2</v>
      </c>
      <c r="F39" s="155">
        <f>obce!I40</f>
        <v>35337</v>
      </c>
      <c r="G39" s="164" t="str">
        <f>IF(A39&lt;&gt;A40,SUMIF($A$5:A39,A39,$F$5:F39),"")</f>
        <v/>
      </c>
    </row>
    <row r="40" spans="1:7" x14ac:dyDescent="0.25">
      <c r="A40" s="9" t="str">
        <f>obce!A41</f>
        <v>TC</v>
      </c>
      <c r="B40" s="8">
        <f>obce!B41</f>
        <v>312</v>
      </c>
      <c r="C40" s="3" t="str">
        <f>obce!C41</f>
        <v>Mesto Handlová</v>
      </c>
      <c r="D40" s="32">
        <f>obce!D41</f>
        <v>2796</v>
      </c>
      <c r="E40" s="139">
        <f>obce!E41</f>
        <v>2</v>
      </c>
      <c r="F40" s="155">
        <f>obce!I41</f>
        <v>35371</v>
      </c>
      <c r="G40" s="164" t="str">
        <f>IF(A40&lt;&gt;A41,SUMIF($A$5:A40,A40,$F$5:F40),"")</f>
        <v/>
      </c>
    </row>
    <row r="41" spans="1:7" x14ac:dyDescent="0.25">
      <c r="A41" s="9" t="str">
        <f>obce!A42</f>
        <v>TC</v>
      </c>
      <c r="B41" s="8">
        <f>obce!B42</f>
        <v>313</v>
      </c>
      <c r="C41" s="3" t="str">
        <f>obce!C42</f>
        <v>Mesto Nováky</v>
      </c>
      <c r="D41" s="32">
        <f>obce!D42</f>
        <v>2899</v>
      </c>
      <c r="E41" s="139">
        <f>obce!E42</f>
        <v>2</v>
      </c>
      <c r="F41" s="155">
        <f>obce!I42</f>
        <v>35423</v>
      </c>
      <c r="G41" s="164" t="str">
        <f>IF(A41&lt;&gt;A42,SUMIF($A$5:A41,A41,$F$5:F41),"")</f>
        <v/>
      </c>
    </row>
    <row r="42" spans="1:7" ht="13.8" thickBot="1" x14ac:dyDescent="0.3">
      <c r="A42" s="163" t="str">
        <f>obce!A43</f>
        <v>TC</v>
      </c>
      <c r="B42" s="160">
        <f>obce!B43</f>
        <v>315</v>
      </c>
      <c r="C42" s="111" t="str">
        <f>obce!C43</f>
        <v>Mesto Bánovce nad Bebravou</v>
      </c>
      <c r="D42" s="112">
        <f>obce!D43</f>
        <v>3275</v>
      </c>
      <c r="E42" s="143">
        <f>obce!E43</f>
        <v>2</v>
      </c>
      <c r="F42" s="161">
        <f>obce!I43</f>
        <v>35611</v>
      </c>
      <c r="G42" s="113">
        <f>IF(A42&lt;&gt;A43,SUMIF($A$5:A42,A42,$F$5:F42),"")</f>
        <v>373345</v>
      </c>
    </row>
    <row r="43" spans="1:7" x14ac:dyDescent="0.25">
      <c r="A43" s="162" t="str">
        <f>obce!A44</f>
        <v>NR</v>
      </c>
      <c r="B43" s="157">
        <f>obce!B44</f>
        <v>401</v>
      </c>
      <c r="C43" s="4" t="str">
        <f>obce!C44</f>
        <v>Mesto Komárno</v>
      </c>
      <c r="D43" s="34">
        <f>obce!D44</f>
        <v>3114</v>
      </c>
      <c r="E43" s="158">
        <f>obce!E44</f>
        <v>2</v>
      </c>
      <c r="F43" s="55">
        <f>obce!I44</f>
        <v>35530</v>
      </c>
      <c r="G43" s="164" t="str">
        <f>IF(A43&lt;&gt;A44,SUMIF($A$5:A43,A43,$F$5:F43),"")</f>
        <v/>
      </c>
    </row>
    <row r="44" spans="1:7" x14ac:dyDescent="0.25">
      <c r="A44" s="9" t="str">
        <f>obce!A45</f>
        <v>NR</v>
      </c>
      <c r="B44" s="8">
        <f>obce!B45</f>
        <v>402</v>
      </c>
      <c r="C44" s="3" t="str">
        <f>obce!C45</f>
        <v>Mesto Hurbanovo</v>
      </c>
      <c r="D44" s="32">
        <f>obce!D45</f>
        <v>1697</v>
      </c>
      <c r="E44" s="139">
        <f>obce!E45</f>
        <v>1</v>
      </c>
      <c r="F44" s="155">
        <f>obce!I45</f>
        <v>17836</v>
      </c>
      <c r="G44" s="164" t="str">
        <f>IF(A44&lt;&gt;A45,SUMIF($A$5:A44,A44,$F$5:F44),"")</f>
        <v/>
      </c>
    </row>
    <row r="45" spans="1:7" x14ac:dyDescent="0.25">
      <c r="A45" s="9" t="str">
        <f>obce!A46</f>
        <v>NR</v>
      </c>
      <c r="B45" s="8">
        <f>obce!B46</f>
        <v>403</v>
      </c>
      <c r="C45" s="3" t="str">
        <f>obce!C46</f>
        <v>Mesto Kolárovo</v>
      </c>
      <c r="D45" s="32">
        <f>obce!D46</f>
        <v>1295</v>
      </c>
      <c r="E45" s="139">
        <f>obce!E46</f>
        <v>1</v>
      </c>
      <c r="F45" s="155">
        <f>obce!I46</f>
        <v>17635</v>
      </c>
      <c r="G45" s="164" t="str">
        <f>IF(A45&lt;&gt;A46,SUMIF($A$5:A45,A45,$F$5:F45),"")</f>
        <v/>
      </c>
    </row>
    <row r="46" spans="1:7" x14ac:dyDescent="0.25">
      <c r="A46" s="9" t="str">
        <f>obce!A47</f>
        <v>NR</v>
      </c>
      <c r="B46" s="8">
        <f>obce!B47</f>
        <v>405</v>
      </c>
      <c r="C46" s="3" t="str">
        <f>obce!C47</f>
        <v>Mesto Levice</v>
      </c>
      <c r="D46" s="33">
        <f>obce!D47</f>
        <v>2876</v>
      </c>
      <c r="E46" s="139">
        <f>obce!E47</f>
        <v>2</v>
      </c>
      <c r="F46" s="155">
        <f>obce!I47</f>
        <v>35411</v>
      </c>
      <c r="G46" s="164" t="str">
        <f>IF(A46&lt;&gt;A47,SUMIF($A$5:A46,A46,$F$5:F46),"")</f>
        <v/>
      </c>
    </row>
    <row r="47" spans="1:7" x14ac:dyDescent="0.25">
      <c r="A47" s="9" t="str">
        <f>obce!A48</f>
        <v>NR</v>
      </c>
      <c r="B47" s="8">
        <f>obce!B48</f>
        <v>406</v>
      </c>
      <c r="C47" s="3" t="str">
        <f>obce!C48</f>
        <v>Mesto Tlmače</v>
      </c>
      <c r="D47" s="32">
        <f>obce!D48</f>
        <v>2000</v>
      </c>
      <c r="E47" s="139">
        <f>obce!E48</f>
        <v>1</v>
      </c>
      <c r="F47" s="155">
        <f>obce!I48</f>
        <v>17987</v>
      </c>
      <c r="G47" s="164" t="str">
        <f>IF(A47&lt;&gt;A48,SUMIF($A$5:A47,A47,$F$5:F47),"")</f>
        <v/>
      </c>
    </row>
    <row r="48" spans="1:7" x14ac:dyDescent="0.25">
      <c r="A48" s="9" t="str">
        <f>obce!A49</f>
        <v>NR</v>
      </c>
      <c r="B48" s="8">
        <f>obce!B49</f>
        <v>407</v>
      </c>
      <c r="C48" s="3" t="str">
        <f>obce!C49</f>
        <v>Mesto Šahy</v>
      </c>
      <c r="D48" s="32">
        <f>obce!D49</f>
        <v>1106</v>
      </c>
      <c r="E48" s="139">
        <f>obce!E49</f>
        <v>1</v>
      </c>
      <c r="F48" s="155">
        <f>obce!I49</f>
        <v>17540</v>
      </c>
      <c r="G48" s="164" t="str">
        <f>IF(A48&lt;&gt;A49,SUMIF($A$5:A48,A48,$F$5:F48),"")</f>
        <v/>
      </c>
    </row>
    <row r="49" spans="1:7" x14ac:dyDescent="0.25">
      <c r="A49" s="9" t="str">
        <f>obce!A50</f>
        <v>NR</v>
      </c>
      <c r="B49" s="8">
        <f>obce!B50</f>
        <v>408</v>
      </c>
      <c r="C49" s="3" t="str">
        <f>obce!C50</f>
        <v>Mesto Želiezovce</v>
      </c>
      <c r="D49" s="32">
        <f>obce!D50</f>
        <v>1878</v>
      </c>
      <c r="E49" s="139">
        <f>obce!E50</f>
        <v>1</v>
      </c>
      <c r="F49" s="155">
        <f>obce!I50</f>
        <v>17926</v>
      </c>
      <c r="G49" s="164" t="str">
        <f>IF(A49&lt;&gt;A50,SUMIF($A$5:A49,A49,$F$5:F49),"")</f>
        <v/>
      </c>
    </row>
    <row r="50" spans="1:7" x14ac:dyDescent="0.25">
      <c r="A50" s="9" t="str">
        <f>obce!A51</f>
        <v>NR</v>
      </c>
      <c r="B50" s="8">
        <f>obce!B51</f>
        <v>409</v>
      </c>
      <c r="C50" s="3" t="str">
        <f>obce!C51</f>
        <v>Mesto Nitra</v>
      </c>
      <c r="D50" s="33">
        <f>obce!D51</f>
        <v>6618</v>
      </c>
      <c r="E50" s="139">
        <f>obce!E51</f>
        <v>3</v>
      </c>
      <c r="F50" s="155">
        <f>obce!I51</f>
        <v>54269</v>
      </c>
      <c r="G50" s="164" t="str">
        <f>IF(A50&lt;&gt;A51,SUMIF($A$5:A50,A50,$F$5:F50),"")</f>
        <v/>
      </c>
    </row>
    <row r="51" spans="1:7" x14ac:dyDescent="0.25">
      <c r="A51" s="9" t="str">
        <f>obce!A52</f>
        <v>NR</v>
      </c>
      <c r="B51" s="8">
        <f>obce!B52</f>
        <v>411</v>
      </c>
      <c r="C51" s="3" t="str">
        <f>obce!C52</f>
        <v>Mesto Vráble</v>
      </c>
      <c r="D51" s="32">
        <f>obce!D52</f>
        <v>1152</v>
      </c>
      <c r="E51" s="139">
        <f>obce!E52</f>
        <v>1</v>
      </c>
      <c r="F51" s="155">
        <f>obce!I52</f>
        <v>17563</v>
      </c>
      <c r="G51" s="164" t="str">
        <f>IF(A51&lt;&gt;A52,SUMIF($A$5:A51,A51,$F$5:F51),"")</f>
        <v/>
      </c>
    </row>
    <row r="52" spans="1:7" x14ac:dyDescent="0.25">
      <c r="A52" s="9" t="str">
        <f>obce!A53</f>
        <v>NR</v>
      </c>
      <c r="B52" s="8">
        <f>obce!B53</f>
        <v>412</v>
      </c>
      <c r="C52" s="3" t="str">
        <f>obce!C53</f>
        <v>Mesto Nové Zámky</v>
      </c>
      <c r="D52" s="33">
        <f>obce!D53</f>
        <v>3288</v>
      </c>
      <c r="E52" s="139">
        <f>obce!E53</f>
        <v>2</v>
      </c>
      <c r="F52" s="155">
        <f>obce!I53</f>
        <v>35617</v>
      </c>
      <c r="G52" s="164" t="str">
        <f>IF(A52&lt;&gt;A53,SUMIF($A$5:A52,A52,$F$5:F52),"")</f>
        <v/>
      </c>
    </row>
    <row r="53" spans="1:7" x14ac:dyDescent="0.25">
      <c r="A53" s="9" t="str">
        <f>obce!A54</f>
        <v>NR</v>
      </c>
      <c r="B53" s="8">
        <f>obce!B54</f>
        <v>413</v>
      </c>
      <c r="C53" s="3" t="str">
        <f>obce!C54</f>
        <v>Obec Dvory nad Žitavou</v>
      </c>
      <c r="D53" s="32">
        <f>obce!D54</f>
        <v>2455</v>
      </c>
      <c r="E53" s="139">
        <f>obce!E54</f>
        <v>2</v>
      </c>
      <c r="F53" s="155">
        <f>obce!I54</f>
        <v>35201</v>
      </c>
      <c r="G53" s="164" t="str">
        <f>IF(A53&lt;&gt;A54,SUMIF($A$5:A53,A53,$F$5:F53),"")</f>
        <v/>
      </c>
    </row>
    <row r="54" spans="1:7" x14ac:dyDescent="0.25">
      <c r="A54" s="9" t="str">
        <f>obce!A55</f>
        <v>NR</v>
      </c>
      <c r="B54" s="8">
        <f>obce!B55</f>
        <v>414</v>
      </c>
      <c r="C54" s="3" t="str">
        <f>obce!C55</f>
        <v>Mesto Štúrovo</v>
      </c>
      <c r="D54" s="32">
        <f>obce!D55</f>
        <v>2072</v>
      </c>
      <c r="E54" s="139">
        <f>obce!E55</f>
        <v>1</v>
      </c>
      <c r="F54" s="155">
        <f>obce!I55</f>
        <v>18023</v>
      </c>
      <c r="G54" s="164" t="str">
        <f>IF(A54&lt;&gt;A55,SUMIF($A$5:A54,A54,$F$5:F54),"")</f>
        <v/>
      </c>
    </row>
    <row r="55" spans="1:7" x14ac:dyDescent="0.25">
      <c r="A55" s="9" t="str">
        <f>obce!A56</f>
        <v>NR</v>
      </c>
      <c r="B55" s="8">
        <f>obce!B56</f>
        <v>415</v>
      </c>
      <c r="C55" s="3" t="str">
        <f>obce!C56</f>
        <v>Obec Topoľčianky</v>
      </c>
      <c r="D55" s="32">
        <f>obce!D56</f>
        <v>1263</v>
      </c>
      <c r="E55" s="139">
        <f>obce!E56</f>
        <v>1</v>
      </c>
      <c r="F55" s="155">
        <f>obce!I56</f>
        <v>17619</v>
      </c>
      <c r="G55" s="164" t="str">
        <f>IF(A55&lt;&gt;A56,SUMIF($A$5:A55,A55,$F$5:F55),"")</f>
        <v/>
      </c>
    </row>
    <row r="56" spans="1:7" x14ac:dyDescent="0.25">
      <c r="A56" s="9" t="str">
        <f>obce!A57</f>
        <v>NR</v>
      </c>
      <c r="B56" s="8">
        <f>obce!B57</f>
        <v>416</v>
      </c>
      <c r="C56" s="3" t="str">
        <f>obce!C57</f>
        <v>Mesto Šaľa</v>
      </c>
      <c r="D56" s="32">
        <f>obce!D57</f>
        <v>4261</v>
      </c>
      <c r="E56" s="139">
        <f>obce!E57</f>
        <v>2</v>
      </c>
      <c r="F56" s="155">
        <f>obce!I57</f>
        <v>36104</v>
      </c>
      <c r="G56" s="164" t="str">
        <f>IF(A56&lt;&gt;A57,SUMIF($A$5:A56,A56,$F$5:F56),"")</f>
        <v/>
      </c>
    </row>
    <row r="57" spans="1:7" x14ac:dyDescent="0.25">
      <c r="A57" s="9" t="str">
        <f>obce!A58</f>
        <v>NR</v>
      </c>
      <c r="B57" s="8">
        <f>obce!B58</f>
        <v>417</v>
      </c>
      <c r="C57" s="3" t="str">
        <f>obce!C58</f>
        <v>Mesto Topoľčany</v>
      </c>
      <c r="D57" s="32">
        <f>obce!D58</f>
        <v>2236</v>
      </c>
      <c r="E57" s="139">
        <f>obce!E58</f>
        <v>1</v>
      </c>
      <c r="F57" s="155">
        <f>obce!I58</f>
        <v>18105</v>
      </c>
      <c r="G57" s="164" t="str">
        <f>IF(A57&lt;&gt;A58,SUMIF($A$5:A57,A57,$F$5:F57),"")</f>
        <v/>
      </c>
    </row>
    <row r="58" spans="1:7" ht="13.8" thickBot="1" x14ac:dyDescent="0.3">
      <c r="A58" s="163" t="str">
        <f>obce!A59</f>
        <v>NR</v>
      </c>
      <c r="B58" s="160">
        <f>obce!B59</f>
        <v>418</v>
      </c>
      <c r="C58" s="111" t="str">
        <f>obce!C59</f>
        <v>Mesto Zlaté Moravce</v>
      </c>
      <c r="D58" s="112">
        <f>obce!D59</f>
        <v>1361</v>
      </c>
      <c r="E58" s="143">
        <f>obce!E59</f>
        <v>1</v>
      </c>
      <c r="F58" s="161">
        <f>obce!I59</f>
        <v>17668</v>
      </c>
      <c r="G58" s="113">
        <f>IF(A58&lt;&gt;A59,SUMIF($A$5:A58,A58,$F$5:F58),"")</f>
        <v>410034</v>
      </c>
    </row>
    <row r="59" spans="1:7" x14ac:dyDescent="0.25">
      <c r="A59" s="162" t="str">
        <f>obce!A60</f>
        <v>ZA</v>
      </c>
      <c r="B59" s="157">
        <f>obce!B60</f>
        <v>501</v>
      </c>
      <c r="C59" s="4" t="str">
        <f>obce!C60</f>
        <v>Mesto Žilina</v>
      </c>
      <c r="D59" s="134">
        <f>obce!D60</f>
        <v>6321</v>
      </c>
      <c r="E59" s="158">
        <f>obce!E60</f>
        <v>3</v>
      </c>
      <c r="F59" s="55">
        <f>obce!I60</f>
        <v>54121</v>
      </c>
      <c r="G59" s="164" t="str">
        <f>IF(A59&lt;&gt;A60,SUMIF($A$5:A59,A59,$F$5:F59),"")</f>
        <v/>
      </c>
    </row>
    <row r="60" spans="1:7" x14ac:dyDescent="0.25">
      <c r="A60" s="9" t="str">
        <f>obce!A61</f>
        <v>ZA</v>
      </c>
      <c r="B60" s="8">
        <f>obce!B61</f>
        <v>502</v>
      </c>
      <c r="C60" s="3" t="str">
        <f>obce!C61</f>
        <v>Obec Varín</v>
      </c>
      <c r="D60" s="32">
        <f>obce!D61</f>
        <v>1820</v>
      </c>
      <c r="E60" s="139">
        <f>obce!E61</f>
        <v>1</v>
      </c>
      <c r="F60" s="155">
        <f>obce!I61</f>
        <v>17897</v>
      </c>
      <c r="G60" s="164" t="str">
        <f>IF(A60&lt;&gt;A61,SUMIF($A$5:A60,A60,$F$5:F60),"")</f>
        <v/>
      </c>
    </row>
    <row r="61" spans="1:7" x14ac:dyDescent="0.25">
      <c r="A61" s="9" t="str">
        <f>obce!A62</f>
        <v>ZA</v>
      </c>
      <c r="B61" s="8">
        <f>obce!B62</f>
        <v>503</v>
      </c>
      <c r="C61" s="3" t="str">
        <f>obce!C62</f>
        <v>Obec Belá</v>
      </c>
      <c r="D61" s="32">
        <f>obce!D62</f>
        <v>2388</v>
      </c>
      <c r="E61" s="139">
        <f>obce!E62</f>
        <v>1</v>
      </c>
      <c r="F61" s="155">
        <f>obce!I62</f>
        <v>18181</v>
      </c>
      <c r="G61" s="164" t="str">
        <f>IF(A61&lt;&gt;A62,SUMIF($A$5:A61,A61,$F$5:F61),"")</f>
        <v/>
      </c>
    </row>
    <row r="62" spans="1:7" x14ac:dyDescent="0.25">
      <c r="A62" s="9" t="str">
        <f>obce!A63</f>
        <v>ZA</v>
      </c>
      <c r="B62" s="8">
        <f>obce!B63</f>
        <v>504</v>
      </c>
      <c r="C62" s="3" t="str">
        <f>obce!C63</f>
        <v>Mesto Bytča</v>
      </c>
      <c r="D62" s="33">
        <f>obce!D63</f>
        <v>1252</v>
      </c>
      <c r="E62" s="139">
        <f>obce!E63</f>
        <v>1</v>
      </c>
      <c r="F62" s="155">
        <f>obce!I63</f>
        <v>17613</v>
      </c>
      <c r="G62" s="164" t="str">
        <f>IF(A62&lt;&gt;A63,SUMIF($A$5:A62,A62,$F$5:F62),"")</f>
        <v/>
      </c>
    </row>
    <row r="63" spans="1:7" x14ac:dyDescent="0.25">
      <c r="A63" s="9" t="str">
        <f>obce!A64</f>
        <v>ZA</v>
      </c>
      <c r="B63" s="8">
        <f>obce!B64</f>
        <v>506</v>
      </c>
      <c r="C63" s="3" t="str">
        <f>obce!C64</f>
        <v>Mesto Čadca</v>
      </c>
      <c r="D63" s="33">
        <f>obce!D64</f>
        <v>1879</v>
      </c>
      <c r="E63" s="139">
        <f>obce!E64</f>
        <v>1</v>
      </c>
      <c r="F63" s="155">
        <f>obce!I64</f>
        <v>17927</v>
      </c>
      <c r="G63" s="164" t="str">
        <f>IF(A63&lt;&gt;A64,SUMIF($A$5:A63,A63,$F$5:F63),"")</f>
        <v/>
      </c>
    </row>
    <row r="64" spans="1:7" ht="14.25" customHeight="1" x14ac:dyDescent="0.25">
      <c r="A64" s="9" t="str">
        <f>obce!A65</f>
        <v>ZA</v>
      </c>
      <c r="B64" s="8">
        <f>obce!B65</f>
        <v>507</v>
      </c>
      <c r="C64" s="3" t="str">
        <f>obce!C65</f>
        <v>Obec Likavka</v>
      </c>
      <c r="D64" s="32">
        <f>obce!D65</f>
        <v>2718</v>
      </c>
      <c r="E64" s="139">
        <f>obce!E65</f>
        <v>2</v>
      </c>
      <c r="F64" s="155">
        <f>obce!I65</f>
        <v>35332</v>
      </c>
      <c r="G64" s="164" t="str">
        <f>IF(A64&lt;&gt;A65,SUMIF($A$5:A64,A64,$F$5:F64),"")</f>
        <v/>
      </c>
    </row>
    <row r="65" spans="1:7" x14ac:dyDescent="0.25">
      <c r="A65" s="9" t="str">
        <f>obce!A66</f>
        <v>ZA</v>
      </c>
      <c r="B65" s="8">
        <f>obce!B66</f>
        <v>508</v>
      </c>
      <c r="C65" s="3" t="str">
        <f>obce!C66</f>
        <v>Mesto Turzovka</v>
      </c>
      <c r="D65" s="32">
        <f>obce!D66</f>
        <v>1107</v>
      </c>
      <c r="E65" s="139">
        <f>obce!E66</f>
        <v>1</v>
      </c>
      <c r="F65" s="155">
        <f>obce!I66</f>
        <v>17541</v>
      </c>
      <c r="G65" s="164" t="str">
        <f>IF(A65&lt;&gt;A66,SUMIF($A$5:A65,A65,$F$5:F65),"")</f>
        <v/>
      </c>
    </row>
    <row r="66" spans="1:7" x14ac:dyDescent="0.25">
      <c r="A66" s="9" t="str">
        <f>obce!A67</f>
        <v>ZA</v>
      </c>
      <c r="B66" s="8">
        <f>obce!B67</f>
        <v>509</v>
      </c>
      <c r="C66" s="3" t="str">
        <f>obce!C67</f>
        <v>Mesto Krásno nad Kysucou</v>
      </c>
      <c r="D66" s="32">
        <f>obce!D67</f>
        <v>2391</v>
      </c>
      <c r="E66" s="139">
        <f>obce!E67</f>
        <v>1</v>
      </c>
      <c r="F66" s="155">
        <f>obce!I67</f>
        <v>18183</v>
      </c>
      <c r="G66" s="164" t="str">
        <f>IF(A66&lt;&gt;A67,SUMIF($A$5:A66,A66,$F$5:F66),"")</f>
        <v/>
      </c>
    </row>
    <row r="67" spans="1:7" x14ac:dyDescent="0.25">
      <c r="A67" s="9" t="str">
        <f>obce!A68</f>
        <v>ZA</v>
      </c>
      <c r="B67" s="8">
        <f>obce!B68</f>
        <v>510</v>
      </c>
      <c r="C67" s="3" t="str">
        <f>obce!C68</f>
        <v>Obec Raková</v>
      </c>
      <c r="D67" s="32">
        <f>obce!D68</f>
        <v>1142</v>
      </c>
      <c r="E67" s="139">
        <f>obce!E68</f>
        <v>1</v>
      </c>
      <c r="F67" s="155">
        <f>obce!I68</f>
        <v>17558</v>
      </c>
      <c r="G67" s="164" t="str">
        <f>IF(A67&lt;&gt;A68,SUMIF($A$5:A67,A67,$F$5:F67),"")</f>
        <v/>
      </c>
    </row>
    <row r="68" spans="1:7" x14ac:dyDescent="0.25">
      <c r="A68" s="9" t="str">
        <f>obce!A69</f>
        <v>ZA</v>
      </c>
      <c r="B68" s="8">
        <f>obce!B69</f>
        <v>511</v>
      </c>
      <c r="C68" s="3" t="str">
        <f>obce!C69</f>
        <v>Mesto Dolný Kubín</v>
      </c>
      <c r="D68" s="33">
        <f>obce!D69</f>
        <v>1962</v>
      </c>
      <c r="E68" s="139">
        <f>obce!E69</f>
        <v>1</v>
      </c>
      <c r="F68" s="155">
        <f>obce!I69</f>
        <v>17968</v>
      </c>
      <c r="G68" s="164" t="str">
        <f>IF(A68&lt;&gt;A69,SUMIF($A$5:A68,A68,$F$5:F68),"")</f>
        <v/>
      </c>
    </row>
    <row r="69" spans="1:7" x14ac:dyDescent="0.25">
      <c r="A69" s="9" t="str">
        <f>obce!A70</f>
        <v>ZA</v>
      </c>
      <c r="B69" s="8">
        <f>obce!B70</f>
        <v>512</v>
      </c>
      <c r="C69" s="3" t="str">
        <f>obce!C70</f>
        <v>Obec Oravský Podzámok</v>
      </c>
      <c r="D69" s="32">
        <f>obce!D70</f>
        <v>1177</v>
      </c>
      <c r="E69" s="139">
        <f>obce!E70</f>
        <v>1</v>
      </c>
      <c r="F69" s="155">
        <f>obce!I70</f>
        <v>17576</v>
      </c>
      <c r="G69" s="164" t="str">
        <f>IF(A69&lt;&gt;A70,SUMIF($A$5:A69,A69,$F$5:F69),"")</f>
        <v/>
      </c>
    </row>
    <row r="70" spans="1:7" x14ac:dyDescent="0.25">
      <c r="A70" s="9" t="str">
        <f>obce!A71</f>
        <v>ZA</v>
      </c>
      <c r="B70" s="8">
        <f>obce!B71</f>
        <v>513</v>
      </c>
      <c r="C70" s="3" t="str">
        <f>obce!C71</f>
        <v>Mesto Kysucké Nové Mesto</v>
      </c>
      <c r="D70" s="33">
        <f>obce!D71</f>
        <v>1312</v>
      </c>
      <c r="E70" s="139">
        <f>obce!E71</f>
        <v>1</v>
      </c>
      <c r="F70" s="155">
        <f>obce!I71</f>
        <v>17643</v>
      </c>
      <c r="G70" s="164" t="str">
        <f>IF(A70&lt;&gt;A71,SUMIF($A$5:A70,A70,$F$5:F70),"")</f>
        <v/>
      </c>
    </row>
    <row r="71" spans="1:7" x14ac:dyDescent="0.25">
      <c r="A71" s="9" t="str">
        <f>obce!A72</f>
        <v>ZA</v>
      </c>
      <c r="B71" s="8">
        <f>obce!B72</f>
        <v>514</v>
      </c>
      <c r="C71" s="3" t="str">
        <f>obce!C72</f>
        <v>Mesto Ružomberok</v>
      </c>
      <c r="D71" s="33">
        <f>obce!D72</f>
        <v>2196</v>
      </c>
      <c r="E71" s="139">
        <f>obce!E72</f>
        <v>1</v>
      </c>
      <c r="F71" s="155">
        <f>obce!I72</f>
        <v>18085</v>
      </c>
      <c r="G71" s="164" t="str">
        <f>IF(A71&lt;&gt;A72,SUMIF($A$5:A71,A71,$F$5:F71),"")</f>
        <v/>
      </c>
    </row>
    <row r="72" spans="1:7" x14ac:dyDescent="0.25">
      <c r="A72" s="9" t="str">
        <f>obce!A74</f>
        <v>ZA</v>
      </c>
      <c r="B72" s="8">
        <f>obce!B74</f>
        <v>516</v>
      </c>
      <c r="C72" s="3" t="str">
        <f>obce!C74</f>
        <v>Mesto Liptovský Mikuláš</v>
      </c>
      <c r="D72" s="33">
        <f>obce!D74</f>
        <v>2436</v>
      </c>
      <c r="E72" s="139">
        <f>obce!E74</f>
        <v>2</v>
      </c>
      <c r="F72" s="155">
        <f>obce!I74</f>
        <v>35191</v>
      </c>
      <c r="G72" s="164" t="str">
        <f>IF(A72&lt;&gt;A73,SUMIF($A$5:A72,A72,$F$5:F72),"")</f>
        <v/>
      </c>
    </row>
    <row r="73" spans="1:7" x14ac:dyDescent="0.25">
      <c r="A73" s="9" t="str">
        <f>obce!A75</f>
        <v>ZA</v>
      </c>
      <c r="B73" s="8">
        <f>obce!B75</f>
        <v>517</v>
      </c>
      <c r="C73" s="3" t="str">
        <f>obce!C75</f>
        <v>Mesto Liptovský Hrádok</v>
      </c>
      <c r="D73" s="32">
        <f>obce!D75</f>
        <v>1234</v>
      </c>
      <c r="E73" s="139">
        <f>obce!E75</f>
        <v>1</v>
      </c>
      <c r="F73" s="155">
        <f>obce!I75</f>
        <v>17604</v>
      </c>
      <c r="G73" s="164" t="str">
        <f>IF(A73&lt;&gt;A74,SUMIF($A$5:A73,A73,$F$5:F73),"")</f>
        <v/>
      </c>
    </row>
    <row r="74" spans="1:7" x14ac:dyDescent="0.25">
      <c r="A74" s="9" t="str">
        <f>obce!A76</f>
        <v>ZA</v>
      </c>
      <c r="B74" s="8">
        <f>obce!B76</f>
        <v>518</v>
      </c>
      <c r="C74" s="3" t="str">
        <f>obce!C76</f>
        <v>Mesto Martin</v>
      </c>
      <c r="D74" s="33">
        <f>obce!D76</f>
        <v>3692</v>
      </c>
      <c r="E74" s="139">
        <f>obce!E76</f>
        <v>2</v>
      </c>
      <c r="F74" s="155">
        <f>obce!I76</f>
        <v>35819</v>
      </c>
      <c r="G74" s="164" t="str">
        <f>IF(A74&lt;&gt;A75,SUMIF($A$5:A74,A74,$F$5:F74),"")</f>
        <v/>
      </c>
    </row>
    <row r="75" spans="1:7" x14ac:dyDescent="0.25">
      <c r="A75" s="9" t="str">
        <f>obce!A77</f>
        <v>ZA</v>
      </c>
      <c r="B75" s="8">
        <f>obce!B77</f>
        <v>519</v>
      </c>
      <c r="C75" s="3" t="str">
        <f>obce!C77</f>
        <v>Obec Kláštor pod Znievom</v>
      </c>
      <c r="D75" s="32">
        <f>obce!D77</f>
        <v>1376</v>
      </c>
      <c r="E75" s="139">
        <f>obce!E77</f>
        <v>1</v>
      </c>
      <c r="F75" s="155">
        <f>obce!I77</f>
        <v>17675</v>
      </c>
      <c r="G75" s="164" t="str">
        <f>IF(A75&lt;&gt;A76,SUMIF($A$5:A75,A75,$F$5:F75),"")</f>
        <v/>
      </c>
    </row>
    <row r="76" spans="1:7" x14ac:dyDescent="0.25">
      <c r="A76" s="9" t="str">
        <f>obce!A78</f>
        <v>ZA</v>
      </c>
      <c r="B76" s="8">
        <f>obce!B78</f>
        <v>521</v>
      </c>
      <c r="C76" s="3" t="str">
        <f>obce!C78</f>
        <v>Obec Zákamenné</v>
      </c>
      <c r="D76" s="32">
        <f>obce!D78</f>
        <v>5861</v>
      </c>
      <c r="E76" s="139">
        <f>obce!E78</f>
        <v>3</v>
      </c>
      <c r="F76" s="155">
        <f>obce!I78</f>
        <v>53891</v>
      </c>
      <c r="G76" s="164" t="str">
        <f>IF(A76&lt;&gt;A77,SUMIF($A$5:A76,A76,$F$5:F76),"")</f>
        <v/>
      </c>
    </row>
    <row r="77" spans="1:7" x14ac:dyDescent="0.25">
      <c r="A77" s="9" t="str">
        <f>obce!A79</f>
        <v>ZA</v>
      </c>
      <c r="B77" s="8">
        <f>obce!B79</f>
        <v>522</v>
      </c>
      <c r="C77" s="3" t="str">
        <f>obce!C79</f>
        <v>Mesto Tvrdošín</v>
      </c>
      <c r="D77" s="32">
        <f>obce!D79</f>
        <v>1340</v>
      </c>
      <c r="E77" s="139">
        <f>obce!E79</f>
        <v>1</v>
      </c>
      <c r="F77" s="155">
        <f>obce!I79</f>
        <v>17657</v>
      </c>
      <c r="G77" s="164" t="str">
        <f>IF(A77&lt;&gt;A78,SUMIF($A$5:A77,A77,$F$5:F77),"")</f>
        <v/>
      </c>
    </row>
    <row r="78" spans="1:7" x14ac:dyDescent="0.25">
      <c r="A78" s="9" t="str">
        <f>obce!A80</f>
        <v>ZA</v>
      </c>
      <c r="B78" s="8">
        <f>obce!B80</f>
        <v>523</v>
      </c>
      <c r="C78" s="3" t="str">
        <f>obce!C80</f>
        <v>Mesto Trstená</v>
      </c>
      <c r="D78" s="32">
        <f>obce!D80</f>
        <v>1527</v>
      </c>
      <c r="E78" s="139">
        <f>obce!E80</f>
        <v>1</v>
      </c>
      <c r="F78" s="155">
        <f>obce!I80</f>
        <v>17751</v>
      </c>
      <c r="G78" s="164" t="str">
        <f>IF(A78&lt;&gt;A79,SUMIF($A$5:A78,A78,$F$5:F78),"")</f>
        <v/>
      </c>
    </row>
    <row r="79" spans="1:7" x14ac:dyDescent="0.25">
      <c r="A79" s="9" t="str">
        <f>obce!A81</f>
        <v>ZA</v>
      </c>
      <c r="B79" s="8">
        <f>obce!B81</f>
        <v>524</v>
      </c>
      <c r="C79" s="3" t="str">
        <f>obce!C81</f>
        <v>Obec Rudina</v>
      </c>
      <c r="D79" s="32">
        <f>obce!D81</f>
        <v>1399</v>
      </c>
      <c r="E79" s="139">
        <f>obce!E81</f>
        <v>1</v>
      </c>
      <c r="F79" s="155">
        <f>obce!I81</f>
        <v>17687</v>
      </c>
      <c r="G79" s="164" t="str">
        <f>IF(A79&lt;&gt;A80,SUMIF($A$5:A79,A79,$F$5:F79),"")</f>
        <v/>
      </c>
    </row>
    <row r="80" spans="1:7" x14ac:dyDescent="0.25">
      <c r="A80" s="9" t="str">
        <f>obce!A82</f>
        <v>ZA</v>
      </c>
      <c r="B80" s="8">
        <f>obce!B82</f>
        <v>525</v>
      </c>
      <c r="C80" s="3" t="str">
        <f>obce!C82</f>
        <v>Obec Kolárovice</v>
      </c>
      <c r="D80" s="32">
        <f>obce!D82</f>
        <v>1897</v>
      </c>
      <c r="E80" s="139">
        <f>obce!E82</f>
        <v>1</v>
      </c>
      <c r="F80" s="155">
        <f>obce!I82</f>
        <v>17936</v>
      </c>
      <c r="G80" s="164" t="str">
        <f>IF(A80&lt;&gt;A81,SUMIF($A$5:A80,A80,$F$5:F80),"")</f>
        <v/>
      </c>
    </row>
    <row r="81" spans="1:7" ht="13.8" thickBot="1" x14ac:dyDescent="0.3">
      <c r="A81" s="163" t="str">
        <f>obce!A83</f>
        <v>ZA</v>
      </c>
      <c r="B81" s="160">
        <f>obce!B83</f>
        <v>526</v>
      </c>
      <c r="C81" s="111" t="str">
        <f>obce!C83</f>
        <v>Mesto Námestovo</v>
      </c>
      <c r="D81" s="112">
        <f>obce!D83</f>
        <v>1072</v>
      </c>
      <c r="E81" s="143">
        <f>obce!E83</f>
        <v>1</v>
      </c>
      <c r="F81" s="161">
        <f>obce!I83</f>
        <v>17523</v>
      </c>
      <c r="G81" s="113">
        <f>IF(A81&lt;&gt;A82,SUMIF($A$5:A81,A81,$F$5:F81),"")</f>
        <v>534359</v>
      </c>
    </row>
    <row r="82" spans="1:7" x14ac:dyDescent="0.25">
      <c r="A82" s="162" t="str">
        <f>obce!A84</f>
        <v>BB</v>
      </c>
      <c r="B82" s="157">
        <f>obce!B84</f>
        <v>601</v>
      </c>
      <c r="C82" s="4" t="str">
        <f>obce!C84</f>
        <v>Mesto Banská Bystrica</v>
      </c>
      <c r="D82" s="134">
        <f>obce!D84</f>
        <v>5917</v>
      </c>
      <c r="E82" s="158">
        <f>obce!E84</f>
        <v>3</v>
      </c>
      <c r="F82" s="55">
        <f>obce!I84</f>
        <v>53919</v>
      </c>
      <c r="G82" s="164" t="str">
        <f>IF(A82&lt;&gt;A83,SUMIF($A$5:A82,A82,$F$5:F82),"")</f>
        <v/>
      </c>
    </row>
    <row r="83" spans="1:7" x14ac:dyDescent="0.25">
      <c r="A83" s="9" t="str">
        <f>obce!A85</f>
        <v>BB</v>
      </c>
      <c r="B83" s="8">
        <f>obce!B85</f>
        <v>602</v>
      </c>
      <c r="C83" s="3" t="str">
        <f>obce!C85</f>
        <v>Mesto Banská Štiavnica</v>
      </c>
      <c r="D83" s="32">
        <f>obce!D85</f>
        <v>0</v>
      </c>
      <c r="E83" s="139">
        <f>obce!E85</f>
        <v>0</v>
      </c>
      <c r="F83" s="155">
        <f>obce!I85</f>
        <v>0</v>
      </c>
      <c r="G83" s="164" t="str">
        <f>IF(A83&lt;&gt;A84,SUMIF($A$5:A83,A83,$F$5:F83),"")</f>
        <v/>
      </c>
    </row>
    <row r="84" spans="1:7" x14ac:dyDescent="0.25">
      <c r="A84" s="9" t="str">
        <f>obce!A86</f>
        <v>BB</v>
      </c>
      <c r="B84" s="8">
        <f>obce!B86</f>
        <v>603</v>
      </c>
      <c r="C84" s="3" t="str">
        <f>obce!C86</f>
        <v>Mesto Brezno</v>
      </c>
      <c r="D84" s="33">
        <f>obce!D86</f>
        <v>1633</v>
      </c>
      <c r="E84" s="139">
        <f>obce!E86</f>
        <v>1</v>
      </c>
      <c r="F84" s="155">
        <f>obce!I86</f>
        <v>17804</v>
      </c>
      <c r="G84" s="164" t="str">
        <f>IF(A84&lt;&gt;A85,SUMIF($A$5:A84,A84,$F$5:F84),"")</f>
        <v/>
      </c>
    </row>
    <row r="85" spans="1:7" x14ac:dyDescent="0.25">
      <c r="A85" s="9" t="str">
        <f>obce!A87</f>
        <v>BB</v>
      </c>
      <c r="B85" s="8">
        <f>obce!B87</f>
        <v>604</v>
      </c>
      <c r="C85" s="3" t="str">
        <f>obce!C87</f>
        <v>Mesto Detva</v>
      </c>
      <c r="D85" s="32">
        <f>obce!D87</f>
        <v>2124</v>
      </c>
      <c r="E85" s="139">
        <f>obce!E87</f>
        <v>1</v>
      </c>
      <c r="F85" s="155">
        <f>obce!I87</f>
        <v>18049</v>
      </c>
      <c r="G85" s="164" t="str">
        <f>IF(A85&lt;&gt;A86,SUMIF($A$5:A85,A85,$F$5:F85),"")</f>
        <v/>
      </c>
    </row>
    <row r="86" spans="1:7" x14ac:dyDescent="0.25">
      <c r="A86" s="9" t="str">
        <f>obce!A88</f>
        <v>BB</v>
      </c>
      <c r="B86" s="8">
        <f>obce!B88</f>
        <v>605</v>
      </c>
      <c r="C86" s="3" t="str">
        <f>obce!C88</f>
        <v>Mesto Fiľakovo</v>
      </c>
      <c r="D86" s="33">
        <f>obce!D88</f>
        <v>1421</v>
      </c>
      <c r="E86" s="139">
        <f>obce!E88</f>
        <v>1</v>
      </c>
      <c r="F86" s="155">
        <f>obce!I88</f>
        <v>17698</v>
      </c>
      <c r="G86" s="164" t="str">
        <f>IF(A86&lt;&gt;A87,SUMIF($A$5:A86,A86,$F$5:F86),"")</f>
        <v/>
      </c>
    </row>
    <row r="87" spans="1:7" x14ac:dyDescent="0.25">
      <c r="A87" s="9" t="str">
        <f>obce!A89</f>
        <v>BB</v>
      </c>
      <c r="B87" s="8">
        <f>obce!B89</f>
        <v>606</v>
      </c>
      <c r="C87" s="3" t="str">
        <f>obce!C89</f>
        <v>Obec Jesenské</v>
      </c>
      <c r="D87" s="32">
        <f>obce!D89</f>
        <v>1540</v>
      </c>
      <c r="E87" s="139">
        <f>obce!E89</f>
        <v>1</v>
      </c>
      <c r="F87" s="155">
        <f>obce!I89</f>
        <v>17757</v>
      </c>
      <c r="G87" s="164" t="str">
        <f>IF(A87&lt;&gt;A88,SUMIF($A$5:A87,A87,$F$5:F87),"")</f>
        <v/>
      </c>
    </row>
    <row r="88" spans="1:7" x14ac:dyDescent="0.25">
      <c r="A88" s="9" t="str">
        <f>obce!A90</f>
        <v>BB</v>
      </c>
      <c r="B88" s="8">
        <f>obce!B90</f>
        <v>607</v>
      </c>
      <c r="C88" s="3" t="str">
        <f>obce!C90</f>
        <v>Mesto Poltár</v>
      </c>
      <c r="D88" s="32">
        <f>obce!D90</f>
        <v>1583</v>
      </c>
      <c r="E88" s="139">
        <f>obce!E90</f>
        <v>1</v>
      </c>
      <c r="F88" s="155">
        <f>obce!I90</f>
        <v>17779</v>
      </c>
      <c r="G88" s="164" t="str">
        <f>IF(A88&lt;&gt;A89,SUMIF($A$5:A88,A88,$F$5:F88),"")</f>
        <v/>
      </c>
    </row>
    <row r="89" spans="1:7" x14ac:dyDescent="0.25">
      <c r="A89" s="9" t="str">
        <f>obce!A91</f>
        <v>BB</v>
      </c>
      <c r="B89" s="8">
        <f>obce!B91</f>
        <v>608</v>
      </c>
      <c r="C89" s="3" t="str">
        <f>obce!C91</f>
        <v>Mesto Lučenec</v>
      </c>
      <c r="D89" s="32">
        <f>obce!D91</f>
        <v>3252</v>
      </c>
      <c r="E89" s="139">
        <f>obce!E91</f>
        <v>2</v>
      </c>
      <c r="F89" s="155">
        <f>obce!I91</f>
        <v>35599</v>
      </c>
      <c r="G89" s="164" t="str">
        <f>IF(A89&lt;&gt;A90,SUMIF($A$5:A89,A89,$F$5:F89),"")</f>
        <v/>
      </c>
    </row>
    <row r="90" spans="1:7" x14ac:dyDescent="0.25">
      <c r="A90" s="9" t="str">
        <f>obce!A92</f>
        <v>BB</v>
      </c>
      <c r="B90" s="8">
        <f>obce!B92</f>
        <v>609</v>
      </c>
      <c r="C90" s="3" t="str">
        <f>obce!C92</f>
        <v>Obec Polomka</v>
      </c>
      <c r="D90" s="32">
        <f>obce!D92</f>
        <v>1301</v>
      </c>
      <c r="E90" s="139">
        <f>obce!E92</f>
        <v>1</v>
      </c>
      <c r="F90" s="155">
        <f>obce!I92</f>
        <v>17638</v>
      </c>
      <c r="G90" s="164" t="str">
        <f>IF(A90&lt;&gt;A91,SUMIF($A$5:A90,A90,$F$5:F90),"")</f>
        <v/>
      </c>
    </row>
    <row r="91" spans="1:7" x14ac:dyDescent="0.25">
      <c r="A91" s="9" t="str">
        <f>obce!A93</f>
        <v>BB</v>
      </c>
      <c r="B91" s="8">
        <f>obce!B93</f>
        <v>610</v>
      </c>
      <c r="C91" s="3" t="str">
        <f>obce!C93</f>
        <v>Mesto Revúca</v>
      </c>
      <c r="D91" s="33">
        <f>obce!D93</f>
        <v>1130</v>
      </c>
      <c r="E91" s="139">
        <f>obce!E93</f>
        <v>1</v>
      </c>
      <c r="F91" s="155">
        <f>obce!I93</f>
        <v>17552</v>
      </c>
      <c r="G91" s="164" t="str">
        <f>IF(A91&lt;&gt;A92,SUMIF($A$5:A91,A91,$F$5:F91),"")</f>
        <v/>
      </c>
    </row>
    <row r="92" spans="1:7" x14ac:dyDescent="0.25">
      <c r="A92" s="9" t="str">
        <f>obce!A94</f>
        <v>BB</v>
      </c>
      <c r="B92" s="8">
        <f>obce!B94</f>
        <v>611</v>
      </c>
      <c r="C92" s="3" t="str">
        <f>obce!C94</f>
        <v>Mesto Rimavská Sobota</v>
      </c>
      <c r="D92" s="33">
        <f>obce!D94</f>
        <v>1976</v>
      </c>
      <c r="E92" s="139">
        <f>obce!E94</f>
        <v>1</v>
      </c>
      <c r="F92" s="155">
        <f>obce!I94</f>
        <v>17975</v>
      </c>
      <c r="G92" s="164" t="str">
        <f>IF(A92&lt;&gt;A93,SUMIF($A$5:A92,A92,$F$5:F92),"")</f>
        <v/>
      </c>
    </row>
    <row r="93" spans="1:7" x14ac:dyDescent="0.25">
      <c r="A93" s="9" t="str">
        <f>obce!A95</f>
        <v>BB</v>
      </c>
      <c r="B93" s="8">
        <f>obce!B95</f>
        <v>612</v>
      </c>
      <c r="C93" s="3" t="str">
        <f>obce!C95</f>
        <v>Mesto Tornaľa</v>
      </c>
      <c r="D93" s="32">
        <f>obce!D95</f>
        <v>2200</v>
      </c>
      <c r="E93" s="139">
        <f>obce!E95</f>
        <v>1</v>
      </c>
      <c r="F93" s="155">
        <f>obce!I95</f>
        <v>18087</v>
      </c>
      <c r="G93" s="164" t="str">
        <f>IF(A93&lt;&gt;A94,SUMIF($A$5:A93,A93,$F$5:F93),"")</f>
        <v/>
      </c>
    </row>
    <row r="94" spans="1:7" x14ac:dyDescent="0.25">
      <c r="A94" s="9" t="str">
        <f>obce!A96</f>
        <v>BB</v>
      </c>
      <c r="B94" s="8">
        <f>obce!B96</f>
        <v>613</v>
      </c>
      <c r="C94" s="3" t="str">
        <f>obce!C96</f>
        <v>Mesto Veľký Krtíš</v>
      </c>
      <c r="D94" s="32">
        <f>obce!D96</f>
        <v>2374</v>
      </c>
      <c r="E94" s="139">
        <f>obce!E96</f>
        <v>1</v>
      </c>
      <c r="F94" s="155">
        <f>obce!I96</f>
        <v>18174</v>
      </c>
      <c r="G94" s="164" t="str">
        <f>IF(A94&lt;&gt;A95,SUMIF($A$5:A94,A94,$F$5:F94),"")</f>
        <v/>
      </c>
    </row>
    <row r="95" spans="1:7" x14ac:dyDescent="0.25">
      <c r="A95" s="9" t="str">
        <f>obce!A97</f>
        <v>BB</v>
      </c>
      <c r="B95" s="8">
        <f>obce!B97</f>
        <v>614</v>
      </c>
      <c r="C95" s="3" t="str">
        <f>obce!C97</f>
        <v>Mesto Zvolen</v>
      </c>
      <c r="D95" s="32">
        <f>obce!D97</f>
        <v>5097</v>
      </c>
      <c r="E95" s="139">
        <f>obce!E97</f>
        <v>3</v>
      </c>
      <c r="F95" s="155">
        <f>obce!I97</f>
        <v>53509</v>
      </c>
      <c r="G95" s="164" t="str">
        <f>IF(A95&lt;&gt;A96,SUMIF($A$5:A95,A95,$F$5:F95),"")</f>
        <v/>
      </c>
    </row>
    <row r="96" spans="1:7" ht="13.8" thickBot="1" x14ac:dyDescent="0.3">
      <c r="A96" s="163" t="str">
        <f>obce!A98</f>
        <v>BB</v>
      </c>
      <c r="B96" s="160">
        <f>obce!B98</f>
        <v>615</v>
      </c>
      <c r="C96" s="111" t="str">
        <f>obce!C98</f>
        <v>Mesto Žiar nad Hronom</v>
      </c>
      <c r="D96" s="114">
        <f>obce!D98</f>
        <v>1426</v>
      </c>
      <c r="E96" s="143">
        <f>obce!E98</f>
        <v>1</v>
      </c>
      <c r="F96" s="161">
        <f>obce!I98</f>
        <v>17700</v>
      </c>
      <c r="G96" s="113">
        <f>IF(A96&lt;&gt;A97,SUMIF($A$5:A96,A96,$F$5:F96),"")</f>
        <v>339240</v>
      </c>
    </row>
    <row r="97" spans="1:7" x14ac:dyDescent="0.25">
      <c r="A97" s="220" t="str">
        <f>obce!A99</f>
        <v>PO</v>
      </c>
      <c r="B97" s="221">
        <f>obce!B99</f>
        <v>801</v>
      </c>
      <c r="C97" s="109" t="str">
        <f>obce!C99</f>
        <v>Mesto Prešov</v>
      </c>
      <c r="D97" s="115">
        <f>obce!D99</f>
        <v>12346</v>
      </c>
      <c r="E97" s="142">
        <f>obce!E99</f>
        <v>5</v>
      </c>
      <c r="F97" s="227">
        <f>obce!I99</f>
        <v>91106</v>
      </c>
      <c r="G97" s="222" t="str">
        <f>IF(A97&lt;&gt;A98,SUMIF($A$5:A97,A97,$F$5:F97),"")</f>
        <v/>
      </c>
    </row>
    <row r="98" spans="1:7" x14ac:dyDescent="0.25">
      <c r="A98" s="9" t="str">
        <f>obce!A100</f>
        <v>PO</v>
      </c>
      <c r="B98" s="8">
        <f>obce!B100</f>
        <v>803</v>
      </c>
      <c r="C98" s="3" t="str">
        <f>obce!C100</f>
        <v>Mesto Bardejov</v>
      </c>
      <c r="D98" s="33">
        <f>obce!D100</f>
        <v>3037</v>
      </c>
      <c r="E98" s="139">
        <f>obce!E100</f>
        <v>2</v>
      </c>
      <c r="F98" s="224">
        <f>obce!I100</f>
        <v>35492</v>
      </c>
      <c r="G98" s="164" t="str">
        <f>IF(A98&lt;&gt;A99,SUMIF($A$5:A98,A98,$F$5:F98),"")</f>
        <v/>
      </c>
    </row>
    <row r="99" spans="1:7" x14ac:dyDescent="0.25">
      <c r="A99" s="9" t="str">
        <f>obce!A101</f>
        <v>PO</v>
      </c>
      <c r="B99" s="8">
        <f>obce!B101</f>
        <v>804</v>
      </c>
      <c r="C99" s="3" t="str">
        <f>obce!C101</f>
        <v>Obec Sveržov</v>
      </c>
      <c r="D99" s="32">
        <f>obce!D101</f>
        <v>3453</v>
      </c>
      <c r="E99" s="139">
        <f>obce!E101</f>
        <v>2</v>
      </c>
      <c r="F99" s="224">
        <f>obce!I101</f>
        <v>35700</v>
      </c>
      <c r="G99" s="164" t="str">
        <f>IF(A99&lt;&gt;A100,SUMIF($A$5:A99,A99,$F$5:F99),"")</f>
        <v/>
      </c>
    </row>
    <row r="100" spans="1:7" x14ac:dyDescent="0.25">
      <c r="A100" s="9" t="str">
        <f>obce!A102</f>
        <v>PO</v>
      </c>
      <c r="B100" s="8">
        <f>obce!B102</f>
        <v>806</v>
      </c>
      <c r="C100" s="3" t="str">
        <f>obce!C102</f>
        <v>Mesto Humenné</v>
      </c>
      <c r="D100" s="33">
        <f>obce!D102</f>
        <v>3296</v>
      </c>
      <c r="E100" s="139">
        <f>obce!E102</f>
        <v>2</v>
      </c>
      <c r="F100" s="224">
        <f>obce!I102</f>
        <v>35621</v>
      </c>
      <c r="G100" s="164" t="str">
        <f>IF(A100&lt;&gt;A101,SUMIF($A$5:A100,A100,$F$5:F100),"")</f>
        <v/>
      </c>
    </row>
    <row r="101" spans="1:7" x14ac:dyDescent="0.25">
      <c r="A101" s="9" t="str">
        <f>obce!A103</f>
        <v>PO</v>
      </c>
      <c r="B101" s="8">
        <f>obce!B103</f>
        <v>807</v>
      </c>
      <c r="C101" s="3" t="str">
        <f>obce!C103</f>
        <v>Mesto Kežmarok</v>
      </c>
      <c r="D101" s="32">
        <f>obce!D103</f>
        <v>2392</v>
      </c>
      <c r="E101" s="139">
        <f>obce!E103</f>
        <v>1</v>
      </c>
      <c r="F101" s="224">
        <f>obce!I103</f>
        <v>18183</v>
      </c>
      <c r="G101" s="164" t="str">
        <f>IF(A101&lt;&gt;A102,SUMIF($A$5:A101,A101,$F$5:F101),"")</f>
        <v/>
      </c>
    </row>
    <row r="102" spans="1:7" x14ac:dyDescent="0.25">
      <c r="A102" s="9" t="str">
        <f>obce!A104</f>
        <v>PO</v>
      </c>
      <c r="B102" s="8">
        <f>obce!B104</f>
        <v>808</v>
      </c>
      <c r="C102" s="3" t="str">
        <f>obce!C104</f>
        <v>Mesto Levoča</v>
      </c>
      <c r="D102" s="32">
        <f>obce!D104</f>
        <v>2474</v>
      </c>
      <c r="E102" s="139">
        <f>obce!E104</f>
        <v>2</v>
      </c>
      <c r="F102" s="224">
        <f>obce!I104</f>
        <v>35210</v>
      </c>
      <c r="G102" s="164" t="str">
        <f>IF(A102&lt;&gt;A103,SUMIF($A$5:A102,A102,$F$5:F102),"")</f>
        <v/>
      </c>
    </row>
    <row r="103" spans="1:7" x14ac:dyDescent="0.25">
      <c r="A103" s="9" t="str">
        <f>obce!A105</f>
        <v>PO</v>
      </c>
      <c r="B103" s="8">
        <f>obce!B105</f>
        <v>811</v>
      </c>
      <c r="C103" s="3" t="str">
        <f>obce!C105</f>
        <v>Mesto Poprad</v>
      </c>
      <c r="D103" s="32">
        <f>obce!D105</f>
        <v>5822</v>
      </c>
      <c r="E103" s="139">
        <f>obce!E105</f>
        <v>3</v>
      </c>
      <c r="F103" s="224">
        <f>obce!I105</f>
        <v>53871</v>
      </c>
      <c r="G103" s="164" t="str">
        <f>IF(A103&lt;&gt;A104,SUMIF($A$5:A103,A103,$F$5:F103),"")</f>
        <v/>
      </c>
    </row>
    <row r="104" spans="1:7" x14ac:dyDescent="0.25">
      <c r="A104" s="9" t="str">
        <f>obce!A106</f>
        <v>PO</v>
      </c>
      <c r="B104" s="8">
        <f>obce!B106</f>
        <v>812</v>
      </c>
      <c r="C104" s="3" t="str">
        <f>obce!C106</f>
        <v>Mesto Lipany</v>
      </c>
      <c r="D104" s="32">
        <f>obce!D106</f>
        <v>2802</v>
      </c>
      <c r="E104" s="139">
        <f>obce!E106</f>
        <v>2</v>
      </c>
      <c r="F104" s="224">
        <f>obce!I106</f>
        <v>35374</v>
      </c>
      <c r="G104" s="164" t="str">
        <f>IF(A104&lt;&gt;A105,SUMIF($A$5:A104,A104,$F$5:F104),"")</f>
        <v/>
      </c>
    </row>
    <row r="105" spans="1:7" x14ac:dyDescent="0.25">
      <c r="A105" s="9" t="str">
        <f>obce!A107</f>
        <v>PO</v>
      </c>
      <c r="B105" s="8">
        <f>obce!B107</f>
        <v>813</v>
      </c>
      <c r="C105" s="3" t="str">
        <f>obce!C107</f>
        <v>Mesto Sabinov</v>
      </c>
      <c r="D105" s="32">
        <f>obce!D107</f>
        <v>3224</v>
      </c>
      <c r="E105" s="139">
        <f>obce!E107</f>
        <v>2</v>
      </c>
      <c r="F105" s="224">
        <f>obce!I107</f>
        <v>35585</v>
      </c>
      <c r="G105" s="164" t="str">
        <f>IF(A105&lt;&gt;A106,SUMIF($A$5:A105,A105,$F$5:F105),"")</f>
        <v/>
      </c>
    </row>
    <row r="106" spans="1:7" x14ac:dyDescent="0.25">
      <c r="A106" s="9" t="str">
        <f>obce!A108</f>
        <v>PO</v>
      </c>
      <c r="B106" s="8">
        <f>obce!B108</f>
        <v>814</v>
      </c>
      <c r="C106" s="3" t="str">
        <f>obce!C108</f>
        <v>Mesto Snina</v>
      </c>
      <c r="D106" s="33">
        <f>obce!D108</f>
        <v>1464</v>
      </c>
      <c r="E106" s="139">
        <f>obce!E108</f>
        <v>1</v>
      </c>
      <c r="F106" s="224">
        <f>obce!I108</f>
        <v>17719</v>
      </c>
      <c r="G106" s="164" t="str">
        <f>IF(A106&lt;&gt;A107,SUMIF($A$5:A106,A106,$F$5:F106),"")</f>
        <v/>
      </c>
    </row>
    <row r="107" spans="1:7" x14ac:dyDescent="0.25">
      <c r="A107" s="9" t="str">
        <f>obce!A109</f>
        <v>PO</v>
      </c>
      <c r="B107" s="8">
        <f>obce!B109</f>
        <v>816</v>
      </c>
      <c r="C107" s="3" t="str">
        <f>obce!C109</f>
        <v>Obec Hniezdne</v>
      </c>
      <c r="D107" s="32">
        <f>obce!D109</f>
        <v>1102</v>
      </c>
      <c r="E107" s="139">
        <f>obce!E109</f>
        <v>1</v>
      </c>
      <c r="F107" s="224">
        <f>obce!I109</f>
        <v>17538</v>
      </c>
      <c r="G107" s="164" t="str">
        <f>IF(A107&lt;&gt;A108,SUMIF($A$5:A107,A107,$F$5:F107),"")</f>
        <v/>
      </c>
    </row>
    <row r="108" spans="1:7" x14ac:dyDescent="0.25">
      <c r="A108" s="9" t="str">
        <f>obce!A110</f>
        <v>PO</v>
      </c>
      <c r="B108" s="8">
        <f>obce!B110</f>
        <v>817</v>
      </c>
      <c r="C108" s="3" t="str">
        <f>obce!C110</f>
        <v>Obec Ľubotín</v>
      </c>
      <c r="D108" s="32">
        <f>obce!D110</f>
        <v>1038</v>
      </c>
      <c r="E108" s="139">
        <f>obce!E110</f>
        <v>1</v>
      </c>
      <c r="F108" s="224">
        <f>obce!I110</f>
        <v>17506</v>
      </c>
      <c r="G108" s="164" t="str">
        <f>IF(A108&lt;&gt;A109,SUMIF($A$5:A108,A108,$F$5:F108),"")</f>
        <v/>
      </c>
    </row>
    <row r="109" spans="1:7" x14ac:dyDescent="0.25">
      <c r="A109" s="9" t="str">
        <f>obce!A111</f>
        <v>PO</v>
      </c>
      <c r="B109" s="8">
        <f>obce!B111</f>
        <v>819</v>
      </c>
      <c r="C109" s="3" t="str">
        <f>obce!C111</f>
        <v>Mesto Stará Ľubovňa</v>
      </c>
      <c r="D109" s="33">
        <f>obce!D111</f>
        <v>1520</v>
      </c>
      <c r="E109" s="139">
        <f>obce!E111</f>
        <v>1</v>
      </c>
      <c r="F109" s="224">
        <f>obce!I111</f>
        <v>17747</v>
      </c>
      <c r="G109" s="164" t="str">
        <f>IF(A109&lt;&gt;A110,SUMIF($A$5:A109,A109,$F$5:F109),"")</f>
        <v/>
      </c>
    </row>
    <row r="110" spans="1:7" x14ac:dyDescent="0.25">
      <c r="A110" s="9" t="str">
        <f>obce!A112</f>
        <v>PO</v>
      </c>
      <c r="B110" s="8">
        <f>obce!B112</f>
        <v>820</v>
      </c>
      <c r="C110" s="3" t="str">
        <f>obce!C112</f>
        <v>Mesto Stropkov</v>
      </c>
      <c r="D110" s="32">
        <f>obce!D112</f>
        <v>1502</v>
      </c>
      <c r="E110" s="139">
        <f>obce!E112</f>
        <v>1</v>
      </c>
      <c r="F110" s="224">
        <f>obce!I112</f>
        <v>17738</v>
      </c>
      <c r="G110" s="164" t="str">
        <f>IF(A110&lt;&gt;A111,SUMIF($A$5:A110,A110,$F$5:F110),"")</f>
        <v/>
      </c>
    </row>
    <row r="111" spans="1:7" x14ac:dyDescent="0.25">
      <c r="A111" s="9" t="str">
        <f>obce!A113</f>
        <v>PO</v>
      </c>
      <c r="B111" s="8">
        <f>obce!B113</f>
        <v>821</v>
      </c>
      <c r="C111" s="3" t="str">
        <f>obce!C113</f>
        <v>Obec Plavnica</v>
      </c>
      <c r="D111" s="32">
        <f>obce!D113</f>
        <v>1337</v>
      </c>
      <c r="E111" s="139">
        <f>obce!E113</f>
        <v>1</v>
      </c>
      <c r="F111" s="224">
        <f>obce!I113</f>
        <v>17656</v>
      </c>
      <c r="G111" s="164" t="str">
        <f>IF(A111&lt;&gt;A112,SUMIF($A$5:A111,A111,$F$5:F111),"")</f>
        <v/>
      </c>
    </row>
    <row r="112" spans="1:7" x14ac:dyDescent="0.25">
      <c r="A112" s="9" t="str">
        <f>obce!A114</f>
        <v>PO</v>
      </c>
      <c r="B112" s="8">
        <f>obce!B114</f>
        <v>822</v>
      </c>
      <c r="C112" s="3" t="str">
        <f>obce!C114</f>
        <v>Mesto Svidník</v>
      </c>
      <c r="D112" s="32">
        <f>obce!D114</f>
        <v>1526</v>
      </c>
      <c r="E112" s="139">
        <f>obce!E114</f>
        <v>1</v>
      </c>
      <c r="F112" s="224">
        <f>obce!I114</f>
        <v>17750</v>
      </c>
      <c r="G112" s="164" t="str">
        <f>IF(A112&lt;&gt;A113,SUMIF($A$5:A112,A112,$F$5:F112),"")</f>
        <v/>
      </c>
    </row>
    <row r="113" spans="1:7" x14ac:dyDescent="0.25">
      <c r="A113" s="9" t="str">
        <f>obce!A115</f>
        <v>PO</v>
      </c>
      <c r="B113" s="8">
        <f>obce!B115</f>
        <v>823</v>
      </c>
      <c r="C113" s="3" t="str">
        <f>obce!C115</f>
        <v>Mesto Vranov nad Topľou</v>
      </c>
      <c r="D113" s="33">
        <f>obce!D115</f>
        <v>3318</v>
      </c>
      <c r="E113" s="139">
        <f>obce!E115</f>
        <v>2</v>
      </c>
      <c r="F113" s="224">
        <f>obce!I115</f>
        <v>35632</v>
      </c>
      <c r="G113" s="164" t="str">
        <f>IF(A113&lt;&gt;A114,SUMIF($A$5:A113,A113,$F$5:F113),"")</f>
        <v/>
      </c>
    </row>
    <row r="114" spans="1:7" x14ac:dyDescent="0.25">
      <c r="A114" s="10" t="str">
        <f>obce!A116</f>
        <v>PO</v>
      </c>
      <c r="B114" s="13">
        <f>obce!B116</f>
        <v>824</v>
      </c>
      <c r="C114" s="29" t="str">
        <f>obce!C116</f>
        <v>Mesto Hanušovce nad Topľou</v>
      </c>
      <c r="D114" s="107">
        <f>obce!D116</f>
        <v>2595</v>
      </c>
      <c r="E114" s="145">
        <f>obce!E116</f>
        <v>2</v>
      </c>
      <c r="F114" s="225">
        <f>obce!I116</f>
        <v>35271</v>
      </c>
      <c r="G114" s="164" t="str">
        <f>IF(A114&lt;&gt;A115,SUMIF($A$5:A114,A114,$F$5:F114),"")</f>
        <v/>
      </c>
    </row>
    <row r="115" spans="1:7" x14ac:dyDescent="0.25">
      <c r="A115" s="9" t="str">
        <f>obce!A117</f>
        <v>PO</v>
      </c>
      <c r="B115" s="8">
        <f>obce!B117</f>
        <v>825</v>
      </c>
      <c r="C115" s="3" t="str">
        <f>obce!C117</f>
        <v>Obec Dlhé Klčovo</v>
      </c>
      <c r="D115" s="32">
        <f>obce!D117</f>
        <v>2481</v>
      </c>
      <c r="E115" s="139">
        <f>obce!E117</f>
        <v>2</v>
      </c>
      <c r="F115" s="224">
        <f>obce!I117</f>
        <v>35214</v>
      </c>
      <c r="G115" s="164" t="str">
        <f>IF(A115&lt;&gt;A116,SUMIF($A$5:A115,A115,$F$5:F115),"")</f>
        <v/>
      </c>
    </row>
    <row r="116" spans="1:7" x14ac:dyDescent="0.25">
      <c r="A116" s="162" t="str">
        <f>obce!A118</f>
        <v>PO</v>
      </c>
      <c r="B116" s="157">
        <f>obce!B118</f>
        <v>826</v>
      </c>
      <c r="C116" s="4" t="str">
        <f>obce!C118</f>
        <v>Mesto Spišská Belá</v>
      </c>
      <c r="D116" s="34">
        <f>obce!D118</f>
        <v>2719</v>
      </c>
      <c r="E116" s="144">
        <f>obce!E118</f>
        <v>2</v>
      </c>
      <c r="F116" s="223">
        <f>obce!I118</f>
        <v>35333</v>
      </c>
      <c r="G116" s="164" t="str">
        <f>IF(A116&lt;&gt;A117,SUMIF($A$5:A116,A116,$F$5:F116),"")</f>
        <v/>
      </c>
    </row>
    <row r="117" spans="1:7" x14ac:dyDescent="0.25">
      <c r="A117" s="9" t="str">
        <f>obce!A119</f>
        <v>PO</v>
      </c>
      <c r="B117" s="8">
        <f>obce!B119</f>
        <v>827</v>
      </c>
      <c r="C117" s="3" t="str">
        <f>obce!C119</f>
        <v>Obec Lendak</v>
      </c>
      <c r="D117" s="32">
        <f>obce!D119</f>
        <v>2336</v>
      </c>
      <c r="E117" s="139">
        <f>obce!E119</f>
        <v>1</v>
      </c>
      <c r="F117" s="224">
        <f>obce!I119</f>
        <v>18155</v>
      </c>
      <c r="G117" s="164" t="str">
        <f>IF(A117&lt;&gt;A118,SUMIF($A$5:A117,A117,$F$5:F117),"")</f>
        <v/>
      </c>
    </row>
    <row r="118" spans="1:7" x14ac:dyDescent="0.25">
      <c r="A118" s="9" t="str">
        <f>obce!A120</f>
        <v>PO</v>
      </c>
      <c r="B118" s="8">
        <f>obce!B120</f>
        <v>828</v>
      </c>
      <c r="C118" s="3" t="str">
        <f>obce!C120</f>
        <v>Obec Ptíčie</v>
      </c>
      <c r="D118" s="32">
        <f>obce!D120</f>
        <v>1220</v>
      </c>
      <c r="E118" s="139">
        <f>obce!E120</f>
        <v>1</v>
      </c>
      <c r="F118" s="224">
        <f>obce!I120</f>
        <v>17597</v>
      </c>
      <c r="G118" s="164" t="str">
        <f>IF(A118&lt;&gt;A119,SUMIF($A$5:A118,A118,$F$5:F118),"")</f>
        <v/>
      </c>
    </row>
    <row r="119" spans="1:7" ht="13.8" thickBot="1" x14ac:dyDescent="0.3">
      <c r="A119" s="163" t="str">
        <f>obce!A121</f>
        <v>PO</v>
      </c>
      <c r="B119" s="160">
        <f>obce!B121</f>
        <v>829</v>
      </c>
      <c r="C119" s="111" t="str">
        <f>obce!C121</f>
        <v>Obec Veľký Slavkov</v>
      </c>
      <c r="D119" s="112">
        <f>obce!D121</f>
        <v>5412</v>
      </c>
      <c r="E119" s="143">
        <f>obce!E121</f>
        <v>3</v>
      </c>
      <c r="F119" s="226">
        <f>obce!I121</f>
        <v>53666</v>
      </c>
      <c r="G119" s="113">
        <f>IF(A119&lt;&gt;A120,SUMIF($A$5:A119,A119,$F$5:F119),"")</f>
        <v>730664</v>
      </c>
    </row>
    <row r="120" spans="1:7" x14ac:dyDescent="0.25">
      <c r="A120" s="162" t="str">
        <f>obce!A122</f>
        <v>KE</v>
      </c>
      <c r="B120" s="157">
        <f>obce!B122</f>
        <v>701</v>
      </c>
      <c r="C120" s="4" t="str">
        <f>obce!C122</f>
        <v>Obec Margecany</v>
      </c>
      <c r="D120" s="34">
        <f>obce!D122</f>
        <v>3983</v>
      </c>
      <c r="E120" s="158">
        <f>obce!E122</f>
        <v>2</v>
      </c>
      <c r="F120" s="55">
        <f>obce!I122</f>
        <v>35965</v>
      </c>
      <c r="G120" s="164" t="str">
        <f>IF(A120&lt;&gt;A121,SUMIF($A$5:A120,A120,$F$5:F120),"")</f>
        <v/>
      </c>
    </row>
    <row r="121" spans="1:7" x14ac:dyDescent="0.25">
      <c r="A121" s="9" t="str">
        <f>obce!A123</f>
        <v>KE</v>
      </c>
      <c r="B121" s="8">
        <f>obce!B123</f>
        <v>702</v>
      </c>
      <c r="C121" s="3" t="str">
        <f>obce!C123</f>
        <v>Obec Beniakovce</v>
      </c>
      <c r="D121" s="32">
        <f>obce!D123</f>
        <v>2971</v>
      </c>
      <c r="E121" s="139">
        <f>obce!E123</f>
        <v>2</v>
      </c>
      <c r="F121" s="155">
        <f>obce!I123</f>
        <v>35459</v>
      </c>
      <c r="G121" s="164" t="str">
        <f>IF(A121&lt;&gt;A122,SUMIF($A$5:A121,A121,$F$5:F121),"")</f>
        <v/>
      </c>
    </row>
    <row r="122" spans="1:7" x14ac:dyDescent="0.25">
      <c r="A122" s="9" t="str">
        <f>obce!A124</f>
        <v>KE</v>
      </c>
      <c r="B122" s="8">
        <f>obce!B124</f>
        <v>703</v>
      </c>
      <c r="C122" s="3" t="str">
        <f>obce!C124</f>
        <v>Obec Čaňa</v>
      </c>
      <c r="D122" s="32">
        <f>obce!D124</f>
        <v>2280</v>
      </c>
      <c r="E122" s="139">
        <f>obce!E124</f>
        <v>1</v>
      </c>
      <c r="F122" s="155">
        <f>obce!I124</f>
        <v>13595</v>
      </c>
      <c r="G122" s="164" t="str">
        <f>IF(A122&lt;&gt;A123,SUMIF($A$5:A122,A122,$F$5:F122),"")</f>
        <v/>
      </c>
    </row>
    <row r="123" spans="1:7" x14ac:dyDescent="0.25">
      <c r="A123" s="9" t="str">
        <f>obce!A125</f>
        <v>KE</v>
      </c>
      <c r="B123" s="8">
        <f>obce!B125</f>
        <v>704</v>
      </c>
      <c r="C123" s="3" t="str">
        <f>obce!C125</f>
        <v>Mesto Moldava nad Bodvou</v>
      </c>
      <c r="D123" s="32">
        <f>obce!D125</f>
        <v>2733</v>
      </c>
      <c r="E123" s="139">
        <f>obce!E125</f>
        <v>2</v>
      </c>
      <c r="F123" s="155">
        <f>obce!I125</f>
        <v>35340</v>
      </c>
      <c r="G123" s="164" t="str">
        <f>IF(A123&lt;&gt;A124,SUMIF($A$5:A123,A123,$F$5:F123),"")</f>
        <v/>
      </c>
    </row>
    <row r="124" spans="1:7" x14ac:dyDescent="0.25">
      <c r="A124" s="9" t="str">
        <f>obce!A126</f>
        <v>KE</v>
      </c>
      <c r="B124" s="8">
        <f>obce!B126</f>
        <v>705</v>
      </c>
      <c r="C124" s="3" t="str">
        <f>obce!C126</f>
        <v>Mesto Michalovce</v>
      </c>
      <c r="D124" s="33">
        <f>obce!D126</f>
        <v>4139</v>
      </c>
      <c r="E124" s="139">
        <f>obce!E126</f>
        <v>2</v>
      </c>
      <c r="F124" s="155">
        <f>obce!I126</f>
        <v>36043</v>
      </c>
      <c r="G124" s="164" t="str">
        <f>IF(A124&lt;&gt;A125,SUMIF($A$5:A124,A124,$F$5:F124),"")</f>
        <v/>
      </c>
    </row>
    <row r="125" spans="1:7" x14ac:dyDescent="0.25">
      <c r="A125" s="9" t="str">
        <f>obce!A127</f>
        <v>KE</v>
      </c>
      <c r="B125" s="8">
        <f>obce!B127</f>
        <v>707</v>
      </c>
      <c r="C125" s="3" t="str">
        <f>obce!C127</f>
        <v>Obec Trhovište</v>
      </c>
      <c r="D125" s="32">
        <f>obce!D127</f>
        <v>1366</v>
      </c>
      <c r="E125" s="139">
        <f>obce!E127</f>
        <v>1</v>
      </c>
      <c r="F125" s="155">
        <f>obce!I127</f>
        <v>17670</v>
      </c>
      <c r="G125" s="164" t="str">
        <f>IF(A125&lt;&gt;A126,SUMIF($A$5:A125,A125,$F$5:F125),"")</f>
        <v/>
      </c>
    </row>
    <row r="126" spans="1:7" x14ac:dyDescent="0.25">
      <c r="A126" s="9" t="str">
        <f>obce!A128</f>
        <v>KE</v>
      </c>
      <c r="B126" s="8">
        <f>obce!B128</f>
        <v>708</v>
      </c>
      <c r="C126" s="3" t="str">
        <f>obce!C128</f>
        <v>Mesto Veľké Kapušany</v>
      </c>
      <c r="D126" s="32">
        <f>obce!D128</f>
        <v>1052</v>
      </c>
      <c r="E126" s="139">
        <f>obce!E128</f>
        <v>1</v>
      </c>
      <c r="F126" s="155">
        <f>obce!I128</f>
        <v>17513</v>
      </c>
      <c r="G126" s="164" t="str">
        <f>IF(A126&lt;&gt;A127,SUMIF($A$5:A126,A126,$F$5:F126),"")</f>
        <v/>
      </c>
    </row>
    <row r="127" spans="1:7" x14ac:dyDescent="0.25">
      <c r="A127" s="9" t="str">
        <f>obce!A129</f>
        <v>KE</v>
      </c>
      <c r="B127" s="8">
        <f>obce!B129</f>
        <v>709</v>
      </c>
      <c r="C127" s="3" t="str">
        <f>obce!C129</f>
        <v>Obec Vinné</v>
      </c>
      <c r="D127" s="32">
        <f>obce!D129</f>
        <v>2964</v>
      </c>
      <c r="E127" s="139">
        <f>obce!E129</f>
        <v>2</v>
      </c>
      <c r="F127" s="155">
        <f>obce!I129</f>
        <v>35455</v>
      </c>
      <c r="G127" s="164" t="str">
        <f>IF(A127&lt;&gt;A128,SUMIF($A$5:A127,A127,$F$5:F127),"")</f>
        <v/>
      </c>
    </row>
    <row r="128" spans="1:7" x14ac:dyDescent="0.25">
      <c r="A128" s="9" t="str">
        <f>obce!A130</f>
        <v>KE</v>
      </c>
      <c r="B128" s="8">
        <f>obce!B130</f>
        <v>710</v>
      </c>
      <c r="C128" s="3" t="str">
        <f>obce!C130</f>
        <v>Mesto Rožňava</v>
      </c>
      <c r="D128" s="32">
        <f>obce!D130</f>
        <v>2466</v>
      </c>
      <c r="E128" s="139">
        <f>obce!E130</f>
        <v>2</v>
      </c>
      <c r="F128" s="155">
        <f>obce!I130</f>
        <v>35206</v>
      </c>
      <c r="G128" s="164" t="str">
        <f>IF(A128&lt;&gt;A129,SUMIF($A$5:A128,A128,$F$5:F128),"")</f>
        <v/>
      </c>
    </row>
    <row r="129" spans="1:7" x14ac:dyDescent="0.25">
      <c r="A129" s="9" t="str">
        <f>obce!A131</f>
        <v>KE</v>
      </c>
      <c r="B129" s="8">
        <f>obce!B131</f>
        <v>711</v>
      </c>
      <c r="C129" s="3" t="str">
        <f>obce!C131</f>
        <v>Mesto Dobšiná</v>
      </c>
      <c r="D129" s="32">
        <f>obce!D131</f>
        <v>1520</v>
      </c>
      <c r="E129" s="139">
        <f>obce!E131</f>
        <v>1</v>
      </c>
      <c r="F129" s="155">
        <f>obce!I131</f>
        <v>17747</v>
      </c>
      <c r="G129" s="164" t="str">
        <f>IF(A129&lt;&gt;A130,SUMIF($A$5:A129,A129,$F$5:F129),"")</f>
        <v/>
      </c>
    </row>
    <row r="130" spans="1:7" x14ac:dyDescent="0.25">
      <c r="A130" s="9" t="str">
        <f>obce!A132</f>
        <v>KE</v>
      </c>
      <c r="B130" s="8">
        <f>obce!B132</f>
        <v>712</v>
      </c>
      <c r="C130" s="3" t="str">
        <f>obce!C132</f>
        <v>Mesto Kráľovský Chlmec</v>
      </c>
      <c r="D130" s="32">
        <f>obce!D132</f>
        <v>1178</v>
      </c>
      <c r="E130" s="139">
        <f>obce!E132</f>
        <v>1</v>
      </c>
      <c r="F130" s="155">
        <f>obce!I132</f>
        <v>17576</v>
      </c>
      <c r="G130" s="164" t="str">
        <f>IF(A130&lt;&gt;A131,SUMIF($A$5:A130,A130,$F$5:F130),"")</f>
        <v/>
      </c>
    </row>
    <row r="131" spans="1:7" x14ac:dyDescent="0.25">
      <c r="A131" s="9" t="str">
        <f>obce!A133</f>
        <v>KE</v>
      </c>
      <c r="B131" s="8">
        <f>obce!B133</f>
        <v>713</v>
      </c>
      <c r="C131" s="3" t="str">
        <f>obce!C133</f>
        <v>Mesto Sobrance</v>
      </c>
      <c r="D131" s="32">
        <f>obce!D133</f>
        <v>1271</v>
      </c>
      <c r="E131" s="139">
        <f>obce!E133</f>
        <v>1</v>
      </c>
      <c r="F131" s="155">
        <f>obce!I133</f>
        <v>17623</v>
      </c>
      <c r="G131" s="164" t="str">
        <f>IF(A131&lt;&gt;A132,SUMIF($A$5:A131,A131,$F$5:F131),"")</f>
        <v/>
      </c>
    </row>
    <row r="132" spans="1:7" x14ac:dyDescent="0.25">
      <c r="A132" s="9" t="str">
        <f>obce!A134</f>
        <v>KE</v>
      </c>
      <c r="B132" s="8">
        <f>obce!B134</f>
        <v>714</v>
      </c>
      <c r="C132" s="3" t="str">
        <f>obce!C134</f>
        <v>Mesto Spišská Nová Ves</v>
      </c>
      <c r="D132" s="32">
        <f>obce!D134</f>
        <v>4357</v>
      </c>
      <c r="E132" s="139">
        <f>obce!E134</f>
        <v>2</v>
      </c>
      <c r="F132" s="155">
        <f>obce!I134</f>
        <v>36152</v>
      </c>
      <c r="G132" s="164" t="str">
        <f>IF(A132&lt;&gt;A133,SUMIF($A$5:A132,A132,$F$5:F132),"")</f>
        <v/>
      </c>
    </row>
    <row r="133" spans="1:7" x14ac:dyDescent="0.25">
      <c r="A133" s="9" t="str">
        <f>obce!A135</f>
        <v>KE</v>
      </c>
      <c r="B133" s="8">
        <f>obce!B135</f>
        <v>716</v>
      </c>
      <c r="C133" s="3" t="str">
        <f>obce!C135</f>
        <v>Obec Smižany</v>
      </c>
      <c r="D133" s="32">
        <f>obce!D135</f>
        <v>3180</v>
      </c>
      <c r="E133" s="139">
        <f>obce!E135</f>
        <v>2</v>
      </c>
      <c r="F133" s="155">
        <f>obce!I135</f>
        <v>35563</v>
      </c>
      <c r="G133" s="164" t="str">
        <f>IF(A133&lt;&gt;A134,SUMIF($A$5:A133,A133,$F$5:F133),"")</f>
        <v/>
      </c>
    </row>
    <row r="134" spans="1:7" x14ac:dyDescent="0.25">
      <c r="A134" s="9" t="str">
        <f>obce!A136</f>
        <v>KE</v>
      </c>
      <c r="B134" s="8">
        <f>obce!B136</f>
        <v>719</v>
      </c>
      <c r="C134" s="3" t="str">
        <f>obce!C136</f>
        <v>Mesto Trebišov</v>
      </c>
      <c r="D134" s="32">
        <f>obce!D136</f>
        <v>4559</v>
      </c>
      <c r="E134" s="139">
        <f>obce!E136</f>
        <v>2</v>
      </c>
      <c r="F134" s="155">
        <f>obce!I136</f>
        <v>36253</v>
      </c>
      <c r="G134" s="164" t="str">
        <f>IF(A134&lt;&gt;A135,SUMIF($A$5:A134,A134,$F$5:F134),"")</f>
        <v/>
      </c>
    </row>
    <row r="135" spans="1:7" x14ac:dyDescent="0.25">
      <c r="A135" s="9" t="str">
        <f>obce!A137</f>
        <v>KE</v>
      </c>
      <c r="B135" s="8">
        <f>obce!B137</f>
        <v>720</v>
      </c>
      <c r="C135" s="3" t="str">
        <f>obce!C137</f>
        <v>Mesto Sečovce</v>
      </c>
      <c r="D135" s="32">
        <f>obce!D137</f>
        <v>2207</v>
      </c>
      <c r="E135" s="139">
        <f>obce!E137</f>
        <v>1</v>
      </c>
      <c r="F135" s="155">
        <f>obce!I137</f>
        <v>18091</v>
      </c>
      <c r="G135" s="164" t="str">
        <f>IF(A135&lt;&gt;A136,SUMIF($A$5:A135,A135,$F$5:F135),"")</f>
        <v/>
      </c>
    </row>
    <row r="136" spans="1:7" x14ac:dyDescent="0.25">
      <c r="A136" s="9" t="str">
        <f>obce!A138</f>
        <v>KE</v>
      </c>
      <c r="B136" s="8">
        <f>obce!B138</f>
        <v>721</v>
      </c>
      <c r="C136" s="3" t="str">
        <f>obce!C138</f>
        <v>Mesto Košice</v>
      </c>
      <c r="D136" s="33">
        <f>obce!D138</f>
        <v>16498</v>
      </c>
      <c r="E136" s="139">
        <f>obce!E138</f>
        <v>5</v>
      </c>
      <c r="F136" s="155">
        <f>obce!I138</f>
        <v>93182</v>
      </c>
      <c r="G136" s="164" t="str">
        <f>IF(A136&lt;&gt;A137,SUMIF($A$5:A136,A136,$F$5:F136),"")</f>
        <v/>
      </c>
    </row>
    <row r="137" spans="1:7" x14ac:dyDescent="0.25">
      <c r="A137" s="9" t="str">
        <f>obce!A139</f>
        <v>KE</v>
      </c>
      <c r="B137" s="8">
        <f>obce!B139</f>
        <v>722</v>
      </c>
      <c r="C137" s="3" t="str">
        <f>obce!C139</f>
        <v>Mesto Krompachy</v>
      </c>
      <c r="D137" s="32">
        <f>obce!D139</f>
        <v>1181</v>
      </c>
      <c r="E137" s="139">
        <f>obce!E139</f>
        <v>1</v>
      </c>
      <c r="F137" s="155">
        <f>obce!I139</f>
        <v>17578</v>
      </c>
      <c r="G137" s="164" t="str">
        <f>IF(A137&lt;&gt;A138,SUMIF($A$5:A137,A137,$F$5:F137),"")</f>
        <v/>
      </c>
    </row>
    <row r="138" spans="1:7" ht="13.8" thickBot="1" x14ac:dyDescent="0.3">
      <c r="A138" s="10" t="str">
        <f>obce!A140</f>
        <v>KE</v>
      </c>
      <c r="B138" s="13">
        <f>obce!B140</f>
        <v>723</v>
      </c>
      <c r="C138" s="29" t="str">
        <f>obce!C140</f>
        <v>Obec Bidovce</v>
      </c>
      <c r="D138" s="107">
        <f>obce!D140</f>
        <v>2132</v>
      </c>
      <c r="E138" s="145">
        <f>obce!E140</f>
        <v>1</v>
      </c>
      <c r="F138" s="156">
        <f>obce!I140</f>
        <v>18053</v>
      </c>
      <c r="G138" s="108">
        <f>IF(A138&lt;&gt;A139,SUMIF($A$5:A138,A138,$F$5:F138),"")</f>
        <v>570064</v>
      </c>
    </row>
    <row r="139" spans="1:7" ht="17.25" customHeight="1" thickBot="1" x14ac:dyDescent="0.3">
      <c r="A139" s="14"/>
      <c r="B139" s="15"/>
      <c r="C139" s="30" t="s">
        <v>140</v>
      </c>
      <c r="D139" s="208">
        <f ca="1">SUM(OFFSET(INDIRECT("d5"),0,0,ROW(D139)-5,1))</f>
        <v>354128</v>
      </c>
      <c r="E139" s="146">
        <f ca="1">SUM(OFFSET(INDIRECT("e5"),0,0,ROW(E139)-5,1))</f>
        <v>205</v>
      </c>
      <c r="F139" s="146">
        <f ca="1">SUM(OFFSET(INDIRECT("f5"),0,0,ROW(F139)-5,1))</f>
        <v>3654838</v>
      </c>
      <c r="G139" s="146" t="e">
        <f ca="1">SUM(OFFSET(INDIRECT("g5"),0,0,ROW(G139)-5,1))</f>
        <v>#REF!</v>
      </c>
    </row>
    <row r="140" spans="1:7" x14ac:dyDescent="0.25">
      <c r="D140" s="6"/>
      <c r="E140" s="23"/>
      <c r="F140" s="26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2"/>
  <sheetViews>
    <sheetView zoomScale="99" zoomScaleNormal="99" workbookViewId="0">
      <selection activeCell="E6" sqref="E6"/>
    </sheetView>
  </sheetViews>
  <sheetFormatPr defaultRowHeight="13.2" x14ac:dyDescent="0.25"/>
  <cols>
    <col min="1" max="1" width="5.88671875" customWidth="1"/>
    <col min="2" max="2" width="66" customWidth="1"/>
    <col min="3" max="3" width="12.109375" customWidth="1"/>
    <col min="4" max="4" width="7" hidden="1" customWidth="1"/>
    <col min="5" max="5" width="14.88671875" style="6" customWidth="1"/>
    <col min="6" max="6" width="11" customWidth="1"/>
    <col min="8" max="8" width="13.88671875" customWidth="1"/>
  </cols>
  <sheetData>
    <row r="1" spans="1:16" ht="15.9" customHeight="1" x14ac:dyDescent="0.25">
      <c r="A1" s="483" t="s">
        <v>222</v>
      </c>
      <c r="B1" s="483"/>
      <c r="C1" s="483"/>
      <c r="D1" s="483"/>
      <c r="E1" s="483"/>
      <c r="F1" s="483"/>
      <c r="G1" s="483"/>
      <c r="H1" s="483"/>
    </row>
    <row r="2" spans="1:16" ht="15.9" customHeight="1" thickBot="1" x14ac:dyDescent="0.3">
      <c r="A2" s="67"/>
      <c r="B2" s="67"/>
      <c r="C2" s="67"/>
      <c r="D2" s="67"/>
      <c r="E2" s="271"/>
    </row>
    <row r="3" spans="1:16" ht="40.200000000000003" thickBot="1" x14ac:dyDescent="0.3">
      <c r="A3" s="39" t="s">
        <v>138</v>
      </c>
      <c r="B3" s="35" t="s">
        <v>202</v>
      </c>
      <c r="C3" s="207" t="s">
        <v>247</v>
      </c>
      <c r="D3" s="199" t="s">
        <v>153</v>
      </c>
      <c r="E3" s="272" t="s">
        <v>197</v>
      </c>
      <c r="F3" s="97" t="s">
        <v>216</v>
      </c>
      <c r="G3" s="97" t="s">
        <v>217</v>
      </c>
      <c r="H3" s="28" t="s">
        <v>231</v>
      </c>
    </row>
    <row r="4" spans="1:16" ht="13.8" thickBot="1" x14ac:dyDescent="0.3">
      <c r="A4" s="189" t="s">
        <v>213</v>
      </c>
      <c r="B4" s="190" t="s">
        <v>214</v>
      </c>
      <c r="C4" s="191">
        <v>1</v>
      </c>
      <c r="D4" s="200"/>
      <c r="E4" s="273">
        <v>2</v>
      </c>
      <c r="F4" s="191">
        <v>3</v>
      </c>
      <c r="G4" s="191">
        <v>4</v>
      </c>
      <c r="H4" s="191">
        <v>5</v>
      </c>
      <c r="K4" s="216"/>
      <c r="L4" s="216"/>
      <c r="M4" s="216"/>
      <c r="N4" s="216"/>
      <c r="O4" s="216"/>
      <c r="P4" s="216"/>
    </row>
    <row r="5" spans="1:16" s="36" customFormat="1" ht="21.9" customHeight="1" x14ac:dyDescent="0.25">
      <c r="A5" s="279" t="s">
        <v>1</v>
      </c>
      <c r="B5" s="280" t="s">
        <v>156</v>
      </c>
      <c r="C5" s="281">
        <v>530</v>
      </c>
      <c r="D5" s="282">
        <v>11.7</v>
      </c>
      <c r="E5" s="283">
        <f t="shared" ref="E5:E45" si="0">C5*10.11</f>
        <v>5358.2999999999993</v>
      </c>
      <c r="F5" s="284"/>
      <c r="G5" s="285"/>
      <c r="H5" s="286"/>
      <c r="K5" s="216"/>
      <c r="L5" s="217"/>
      <c r="M5" s="216"/>
      <c r="N5" s="216"/>
      <c r="O5" s="216"/>
      <c r="P5" s="216"/>
    </row>
    <row r="6" spans="1:16" s="36" customFormat="1" ht="21.9" customHeight="1" x14ac:dyDescent="0.25">
      <c r="A6" s="287" t="s">
        <v>1</v>
      </c>
      <c r="B6" s="288" t="s">
        <v>161</v>
      </c>
      <c r="C6" s="289">
        <v>993</v>
      </c>
      <c r="D6" s="290">
        <v>11.7</v>
      </c>
      <c r="E6" s="283">
        <f t="shared" si="0"/>
        <v>10039.23</v>
      </c>
      <c r="F6" s="291"/>
      <c r="G6" s="292"/>
      <c r="H6" s="286"/>
      <c r="K6" s="216"/>
      <c r="L6" s="216"/>
      <c r="M6" s="216"/>
      <c r="N6" s="216"/>
      <c r="O6" s="216"/>
      <c r="P6" s="216"/>
    </row>
    <row r="7" spans="1:16" s="36" customFormat="1" ht="21.9" customHeight="1" x14ac:dyDescent="0.25">
      <c r="A7" s="279" t="s">
        <v>1</v>
      </c>
      <c r="B7" s="288" t="s">
        <v>157</v>
      </c>
      <c r="C7" s="289">
        <v>438</v>
      </c>
      <c r="D7" s="290">
        <v>11.7</v>
      </c>
      <c r="E7" s="283">
        <f t="shared" si="0"/>
        <v>4428.1799999999994</v>
      </c>
      <c r="F7" s="291"/>
      <c r="G7" s="292"/>
      <c r="H7" s="286"/>
      <c r="K7" s="216"/>
      <c r="L7" s="216"/>
      <c r="M7" s="216"/>
      <c r="N7" s="216"/>
      <c r="O7" s="216"/>
      <c r="P7" s="216"/>
    </row>
    <row r="8" spans="1:16" s="36" customFormat="1" ht="21.9" customHeight="1" x14ac:dyDescent="0.25">
      <c r="A8" s="287" t="s">
        <v>1</v>
      </c>
      <c r="B8" s="288" t="s">
        <v>158</v>
      </c>
      <c r="C8" s="289">
        <v>1587</v>
      </c>
      <c r="D8" s="290">
        <v>11.7</v>
      </c>
      <c r="E8" s="283">
        <f t="shared" si="0"/>
        <v>16044.57</v>
      </c>
      <c r="F8" s="291"/>
      <c r="G8" s="292"/>
      <c r="H8" s="286"/>
      <c r="K8" s="216"/>
      <c r="L8" s="217"/>
      <c r="M8" s="216"/>
      <c r="N8" s="216"/>
      <c r="O8" s="216"/>
      <c r="P8" s="216"/>
    </row>
    <row r="9" spans="1:16" s="36" customFormat="1" ht="21.9" customHeight="1" x14ac:dyDescent="0.25">
      <c r="A9" s="279" t="s">
        <v>1</v>
      </c>
      <c r="B9" s="288" t="s">
        <v>159</v>
      </c>
      <c r="C9" s="293">
        <v>3612</v>
      </c>
      <c r="D9" s="290">
        <v>11.7</v>
      </c>
      <c r="E9" s="283">
        <f t="shared" si="0"/>
        <v>36517.32</v>
      </c>
      <c r="F9" s="291"/>
      <c r="G9" s="292"/>
      <c r="H9" s="286"/>
      <c r="K9" s="216"/>
      <c r="L9" s="216"/>
      <c r="M9" s="216"/>
      <c r="N9" s="216"/>
      <c r="O9" s="216"/>
      <c r="P9" s="216"/>
    </row>
    <row r="10" spans="1:16" s="36" customFormat="1" ht="21.9" customHeight="1" x14ac:dyDescent="0.25">
      <c r="A10" s="287" t="s">
        <v>1</v>
      </c>
      <c r="B10" s="288" t="s">
        <v>160</v>
      </c>
      <c r="C10" s="293">
        <v>517</v>
      </c>
      <c r="D10" s="290">
        <v>11.7</v>
      </c>
      <c r="E10" s="283">
        <f t="shared" si="0"/>
        <v>5226.87</v>
      </c>
      <c r="F10" s="291"/>
      <c r="G10" s="292"/>
      <c r="H10" s="286"/>
      <c r="K10" s="216"/>
      <c r="L10" s="216"/>
      <c r="M10" s="216"/>
      <c r="N10" s="216"/>
      <c r="O10" s="216"/>
      <c r="P10" s="216"/>
    </row>
    <row r="11" spans="1:16" s="36" customFormat="1" ht="21.9" customHeight="1" thickBot="1" x14ac:dyDescent="0.3">
      <c r="A11" s="294" t="s">
        <v>1</v>
      </c>
      <c r="B11" s="295" t="s">
        <v>162</v>
      </c>
      <c r="C11" s="296">
        <v>1421</v>
      </c>
      <c r="D11" s="297">
        <v>11.7</v>
      </c>
      <c r="E11" s="298">
        <f t="shared" si="0"/>
        <v>14366.31</v>
      </c>
      <c r="F11" s="299"/>
      <c r="G11" s="300"/>
      <c r="H11" s="301">
        <v>91980</v>
      </c>
      <c r="I11" s="26"/>
      <c r="K11" s="216"/>
      <c r="L11" s="216"/>
      <c r="M11" s="216"/>
      <c r="N11" s="216"/>
      <c r="O11" s="216"/>
      <c r="P11" s="216"/>
    </row>
    <row r="12" spans="1:16" s="36" customFormat="1" ht="21.9" customHeight="1" x14ac:dyDescent="0.25">
      <c r="A12" s="302" t="s">
        <v>154</v>
      </c>
      <c r="B12" s="280" t="s">
        <v>163</v>
      </c>
      <c r="C12" s="303">
        <v>300</v>
      </c>
      <c r="D12" s="282">
        <v>11.7</v>
      </c>
      <c r="E12" s="283">
        <f t="shared" si="0"/>
        <v>3033</v>
      </c>
      <c r="F12" s="284"/>
      <c r="G12" s="285"/>
      <c r="H12" s="286"/>
      <c r="K12" s="216"/>
      <c r="L12" s="216"/>
      <c r="M12" s="216"/>
      <c r="N12" s="217"/>
      <c r="O12" s="216"/>
      <c r="P12" s="216"/>
    </row>
    <row r="13" spans="1:16" s="36" customFormat="1" ht="21.9" customHeight="1" x14ac:dyDescent="0.25">
      <c r="A13" s="304" t="s">
        <v>154</v>
      </c>
      <c r="B13" s="288" t="s">
        <v>164</v>
      </c>
      <c r="C13" s="303">
        <v>86</v>
      </c>
      <c r="D13" s="290">
        <v>11.7</v>
      </c>
      <c r="E13" s="283">
        <f t="shared" si="0"/>
        <v>869.45999999999992</v>
      </c>
      <c r="F13" s="291"/>
      <c r="G13" s="292"/>
      <c r="H13" s="286"/>
      <c r="K13" s="216"/>
      <c r="L13" s="216"/>
      <c r="M13" s="216"/>
      <c r="N13" s="216"/>
      <c r="O13" s="216"/>
      <c r="P13" s="216"/>
    </row>
    <row r="14" spans="1:16" s="36" customFormat="1" ht="21.9" customHeight="1" thickBot="1" x14ac:dyDescent="0.3">
      <c r="A14" s="305" t="s">
        <v>154</v>
      </c>
      <c r="B14" s="306" t="s">
        <v>165</v>
      </c>
      <c r="C14" s="307">
        <v>1963</v>
      </c>
      <c r="D14" s="308">
        <v>11.7</v>
      </c>
      <c r="E14" s="309">
        <f t="shared" si="0"/>
        <v>19845.93</v>
      </c>
      <c r="F14" s="310"/>
      <c r="G14" s="311"/>
      <c r="H14" s="312">
        <v>23748</v>
      </c>
      <c r="I14" s="276"/>
      <c r="K14" s="216"/>
      <c r="L14" s="216"/>
      <c r="M14" s="216"/>
      <c r="N14" s="216"/>
      <c r="O14" s="216"/>
      <c r="P14" s="216"/>
    </row>
    <row r="15" spans="1:16" s="36" customFormat="1" ht="21.9" customHeight="1" thickBot="1" x14ac:dyDescent="0.3">
      <c r="A15" s="313" t="s">
        <v>155</v>
      </c>
      <c r="B15" s="314" t="s">
        <v>166</v>
      </c>
      <c r="C15" s="315">
        <v>460</v>
      </c>
      <c r="D15" s="316">
        <v>11.7</v>
      </c>
      <c r="E15" s="317">
        <f t="shared" si="0"/>
        <v>4650.5999999999995</v>
      </c>
      <c r="F15" s="318"/>
      <c r="G15" s="319"/>
      <c r="H15" s="320">
        <v>4651</v>
      </c>
      <c r="I15" s="276"/>
      <c r="K15" s="216"/>
      <c r="L15" s="216"/>
      <c r="M15" s="216"/>
      <c r="N15" s="216"/>
      <c r="O15" s="216"/>
      <c r="P15" s="216"/>
    </row>
    <row r="16" spans="1:16" s="36" customFormat="1" ht="21.9" customHeight="1" x14ac:dyDescent="0.25">
      <c r="A16" s="321" t="s">
        <v>40</v>
      </c>
      <c r="B16" s="322" t="s">
        <v>167</v>
      </c>
      <c r="C16" s="323">
        <v>233</v>
      </c>
      <c r="D16" s="324">
        <v>11.7</v>
      </c>
      <c r="E16" s="325">
        <f t="shared" si="0"/>
        <v>2355.6299999999997</v>
      </c>
      <c r="F16" s="326"/>
      <c r="G16" s="327"/>
      <c r="H16" s="328"/>
      <c r="K16" s="216"/>
      <c r="L16" s="217"/>
      <c r="M16" s="216"/>
      <c r="N16" s="216"/>
      <c r="O16" s="216"/>
      <c r="P16" s="216"/>
    </row>
    <row r="17" spans="1:16" s="36" customFormat="1" ht="21.9" customHeight="1" x14ac:dyDescent="0.25">
      <c r="A17" s="304" t="s">
        <v>40</v>
      </c>
      <c r="B17" s="329" t="s">
        <v>168</v>
      </c>
      <c r="C17" s="293">
        <v>0</v>
      </c>
      <c r="D17" s="290">
        <v>11.7</v>
      </c>
      <c r="E17" s="283">
        <f t="shared" si="0"/>
        <v>0</v>
      </c>
      <c r="F17" s="291"/>
      <c r="G17" s="292"/>
      <c r="H17" s="286"/>
      <c r="K17" s="216"/>
      <c r="L17" s="217"/>
      <c r="M17" s="216"/>
      <c r="N17" s="216"/>
      <c r="O17" s="216"/>
      <c r="P17" s="216"/>
    </row>
    <row r="18" spans="1:16" s="36" customFormat="1" ht="21.9" customHeight="1" x14ac:dyDescent="0.25">
      <c r="A18" s="304" t="s">
        <v>40</v>
      </c>
      <c r="B18" s="288" t="s">
        <v>169</v>
      </c>
      <c r="C18" s="307">
        <v>14</v>
      </c>
      <c r="D18" s="308">
        <v>11.7</v>
      </c>
      <c r="E18" s="283">
        <f t="shared" si="0"/>
        <v>141.54</v>
      </c>
      <c r="F18" s="291"/>
      <c r="G18" s="292"/>
      <c r="H18" s="286"/>
      <c r="K18" s="216"/>
      <c r="L18" s="217"/>
      <c r="M18" s="216"/>
      <c r="N18" s="216"/>
      <c r="O18" s="216"/>
      <c r="P18" s="216"/>
    </row>
    <row r="19" spans="1:16" s="36" customFormat="1" ht="21.9" customHeight="1" x14ac:dyDescent="0.25">
      <c r="A19" s="304" t="s">
        <v>40</v>
      </c>
      <c r="B19" s="288" t="s">
        <v>170</v>
      </c>
      <c r="C19" s="293">
        <v>60</v>
      </c>
      <c r="D19" s="290">
        <v>11.7</v>
      </c>
      <c r="E19" s="283">
        <f t="shared" si="0"/>
        <v>606.59999999999991</v>
      </c>
      <c r="F19" s="291"/>
      <c r="G19" s="292"/>
      <c r="H19" s="286"/>
      <c r="K19" s="216"/>
      <c r="L19" s="217"/>
      <c r="M19" s="216"/>
      <c r="N19" s="216"/>
      <c r="O19" s="216"/>
      <c r="P19" s="216"/>
    </row>
    <row r="20" spans="1:16" ht="21.9" customHeight="1" x14ac:dyDescent="0.25">
      <c r="A20" s="304" t="s">
        <v>40</v>
      </c>
      <c r="B20" s="288" t="s">
        <v>171</v>
      </c>
      <c r="C20" s="330">
        <v>1666</v>
      </c>
      <c r="D20" s="290">
        <v>11.7</v>
      </c>
      <c r="E20" s="283">
        <f t="shared" si="0"/>
        <v>16843.259999999998</v>
      </c>
      <c r="F20" s="291"/>
      <c r="G20" s="292"/>
      <c r="H20" s="286"/>
      <c r="K20" s="216"/>
      <c r="L20" s="217"/>
      <c r="M20" s="216"/>
      <c r="N20" s="216"/>
      <c r="O20" s="216"/>
      <c r="P20" s="216"/>
    </row>
    <row r="21" spans="1:16" ht="21.9" customHeight="1" x14ac:dyDescent="0.25">
      <c r="A21" s="304" t="s">
        <v>40</v>
      </c>
      <c r="B21" s="288" t="s">
        <v>172</v>
      </c>
      <c r="C21" s="291">
        <v>3237</v>
      </c>
      <c r="D21" s="290">
        <v>11.7</v>
      </c>
      <c r="E21" s="283">
        <f t="shared" si="0"/>
        <v>32726.07</v>
      </c>
      <c r="F21" s="291"/>
      <c r="G21" s="292"/>
      <c r="H21" s="286"/>
      <c r="K21" s="216"/>
      <c r="L21" s="270"/>
      <c r="M21" s="216"/>
      <c r="N21" s="216"/>
      <c r="O21" s="216"/>
      <c r="P21" s="216"/>
    </row>
    <row r="22" spans="1:16" ht="21.9" customHeight="1" thickBot="1" x14ac:dyDescent="0.3">
      <c r="A22" s="331" t="s">
        <v>40</v>
      </c>
      <c r="B22" s="295" t="s">
        <v>173</v>
      </c>
      <c r="C22" s="299">
        <v>186</v>
      </c>
      <c r="D22" s="297">
        <v>11.7</v>
      </c>
      <c r="E22" s="332">
        <f t="shared" si="0"/>
        <v>1880.4599999999998</v>
      </c>
      <c r="F22" s="299"/>
      <c r="G22" s="300"/>
      <c r="H22" s="301">
        <v>54554</v>
      </c>
      <c r="I22" s="276"/>
      <c r="K22" s="216"/>
      <c r="L22" s="270"/>
      <c r="M22" s="216"/>
      <c r="N22" s="216"/>
      <c r="O22" s="216"/>
      <c r="P22" s="216"/>
    </row>
    <row r="23" spans="1:16" ht="21.9" customHeight="1" x14ac:dyDescent="0.25">
      <c r="A23" s="333" t="s">
        <v>57</v>
      </c>
      <c r="B23" s="280" t="s">
        <v>174</v>
      </c>
      <c r="C23" s="284">
        <v>206</v>
      </c>
      <c r="D23" s="282">
        <v>11.7</v>
      </c>
      <c r="E23" s="283">
        <f t="shared" si="0"/>
        <v>2082.66</v>
      </c>
      <c r="F23" s="284"/>
      <c r="G23" s="285"/>
      <c r="H23" s="286"/>
      <c r="K23" s="216"/>
      <c r="L23" s="270"/>
      <c r="M23" s="216"/>
      <c r="N23" s="216"/>
      <c r="O23" s="216"/>
      <c r="P23" s="216"/>
    </row>
    <row r="24" spans="1:16" ht="21.9" customHeight="1" x14ac:dyDescent="0.25">
      <c r="A24" s="334" t="s">
        <v>57</v>
      </c>
      <c r="B24" s="288" t="s">
        <v>175</v>
      </c>
      <c r="C24" s="291">
        <v>339</v>
      </c>
      <c r="D24" s="290">
        <v>11.7</v>
      </c>
      <c r="E24" s="283">
        <f t="shared" si="0"/>
        <v>3427.29</v>
      </c>
      <c r="F24" s="291"/>
      <c r="G24" s="292"/>
      <c r="H24" s="286"/>
      <c r="K24" s="216"/>
      <c r="L24" s="270"/>
      <c r="M24" s="216"/>
      <c r="N24" s="216"/>
      <c r="O24" s="216"/>
      <c r="P24" s="216"/>
    </row>
    <row r="25" spans="1:16" ht="21.9" customHeight="1" x14ac:dyDescent="0.25">
      <c r="A25" s="334" t="s">
        <v>57</v>
      </c>
      <c r="B25" s="288" t="s">
        <v>176</v>
      </c>
      <c r="C25" s="291">
        <v>378</v>
      </c>
      <c r="D25" s="290">
        <v>11.7</v>
      </c>
      <c r="E25" s="283">
        <f t="shared" si="0"/>
        <v>3821.58</v>
      </c>
      <c r="F25" s="291"/>
      <c r="G25" s="292"/>
      <c r="H25" s="286"/>
      <c r="K25" s="216"/>
      <c r="L25" s="270"/>
      <c r="M25" s="216"/>
      <c r="N25" s="216"/>
      <c r="O25" s="216"/>
      <c r="P25" s="216"/>
    </row>
    <row r="26" spans="1:16" ht="21.9" customHeight="1" x14ac:dyDescent="0.25">
      <c r="A26" s="334" t="s">
        <v>57</v>
      </c>
      <c r="B26" s="288" t="s">
        <v>179</v>
      </c>
      <c r="C26" s="291">
        <v>3723</v>
      </c>
      <c r="D26" s="290">
        <v>11.7</v>
      </c>
      <c r="E26" s="283">
        <f t="shared" si="0"/>
        <v>37639.53</v>
      </c>
      <c r="F26" s="291"/>
      <c r="G26" s="292"/>
      <c r="H26" s="286"/>
      <c r="K26" s="216"/>
      <c r="L26" s="270"/>
      <c r="M26" s="216"/>
      <c r="N26" s="217"/>
      <c r="O26" s="216"/>
      <c r="P26" s="216"/>
    </row>
    <row r="27" spans="1:16" ht="21.9" customHeight="1" x14ac:dyDescent="0.25">
      <c r="A27" s="334" t="s">
        <v>57</v>
      </c>
      <c r="B27" s="288" t="s">
        <v>177</v>
      </c>
      <c r="C27" s="291">
        <v>410</v>
      </c>
      <c r="D27" s="290">
        <v>11.7</v>
      </c>
      <c r="E27" s="283">
        <f t="shared" si="0"/>
        <v>4145.0999999999995</v>
      </c>
      <c r="F27" s="291"/>
      <c r="G27" s="292"/>
      <c r="H27" s="286"/>
      <c r="K27" s="216"/>
      <c r="L27" s="270"/>
      <c r="M27" s="216"/>
      <c r="N27" s="239"/>
      <c r="O27" s="216"/>
      <c r="P27" s="216"/>
    </row>
    <row r="28" spans="1:16" ht="21.9" customHeight="1" thickBot="1" x14ac:dyDescent="0.3">
      <c r="A28" s="335" t="s">
        <v>57</v>
      </c>
      <c r="B28" s="295" t="s">
        <v>178</v>
      </c>
      <c r="C28" s="299">
        <v>45</v>
      </c>
      <c r="D28" s="297">
        <v>11.7</v>
      </c>
      <c r="E28" s="298">
        <f t="shared" si="0"/>
        <v>454.95</v>
      </c>
      <c r="F28" s="299"/>
      <c r="G28" s="300"/>
      <c r="H28" s="301">
        <v>51572</v>
      </c>
      <c r="I28" s="26"/>
      <c r="K28" s="216"/>
      <c r="L28" s="270"/>
      <c r="M28" s="216"/>
      <c r="N28" s="239"/>
      <c r="O28" s="216"/>
      <c r="P28" s="216"/>
    </row>
    <row r="29" spans="1:16" ht="21.9" customHeight="1" x14ac:dyDescent="0.25">
      <c r="A29" s="336" t="s">
        <v>81</v>
      </c>
      <c r="B29" s="322" t="s">
        <v>180</v>
      </c>
      <c r="C29" s="326">
        <v>96</v>
      </c>
      <c r="D29" s="324">
        <v>11.7</v>
      </c>
      <c r="E29" s="325">
        <f t="shared" si="0"/>
        <v>970.56</v>
      </c>
      <c r="F29" s="326"/>
      <c r="G29" s="327"/>
      <c r="H29" s="328"/>
      <c r="K29" s="217"/>
      <c r="L29" s="216"/>
      <c r="M29" s="216"/>
      <c r="N29" s="239"/>
      <c r="O29" s="216"/>
      <c r="P29" s="216"/>
    </row>
    <row r="30" spans="1:16" ht="21.9" customHeight="1" x14ac:dyDescent="0.25">
      <c r="A30" s="334" t="s">
        <v>81</v>
      </c>
      <c r="B30" s="288" t="s">
        <v>181</v>
      </c>
      <c r="C30" s="291">
        <v>2525</v>
      </c>
      <c r="D30" s="290">
        <v>11.7</v>
      </c>
      <c r="E30" s="283">
        <f t="shared" si="0"/>
        <v>25527.75</v>
      </c>
      <c r="F30" s="291"/>
      <c r="G30" s="292"/>
      <c r="H30" s="286"/>
      <c r="K30" s="217"/>
      <c r="L30" s="216"/>
      <c r="M30" s="216"/>
      <c r="N30" s="239"/>
      <c r="O30" s="216"/>
      <c r="P30" s="216"/>
    </row>
    <row r="31" spans="1:16" ht="21.9" customHeight="1" x14ac:dyDescent="0.25">
      <c r="A31" s="334" t="s">
        <v>81</v>
      </c>
      <c r="B31" s="288" t="s">
        <v>182</v>
      </c>
      <c r="C31" s="291">
        <v>1099</v>
      </c>
      <c r="D31" s="290">
        <v>11.7</v>
      </c>
      <c r="E31" s="283">
        <f t="shared" si="0"/>
        <v>11110.89</v>
      </c>
      <c r="F31" s="291"/>
      <c r="G31" s="292"/>
      <c r="H31" s="286"/>
      <c r="K31" s="216"/>
      <c r="L31" s="216"/>
      <c r="M31" s="216"/>
      <c r="N31" s="239"/>
      <c r="O31" s="216"/>
      <c r="P31" s="216"/>
    </row>
    <row r="32" spans="1:16" ht="21.9" customHeight="1" thickBot="1" x14ac:dyDescent="0.3">
      <c r="A32" s="335" t="s">
        <v>81</v>
      </c>
      <c r="B32" s="295" t="s">
        <v>183</v>
      </c>
      <c r="C32" s="299">
        <v>398</v>
      </c>
      <c r="D32" s="297">
        <v>11.7</v>
      </c>
      <c r="E32" s="332">
        <f t="shared" si="0"/>
        <v>4023.7799999999997</v>
      </c>
      <c r="F32" s="299"/>
      <c r="G32" s="300"/>
      <c r="H32" s="301">
        <v>41634</v>
      </c>
      <c r="I32" s="26"/>
      <c r="K32" s="216"/>
      <c r="L32" s="216"/>
      <c r="M32" s="216"/>
      <c r="N32" s="239"/>
      <c r="O32" s="216"/>
      <c r="P32" s="216"/>
    </row>
    <row r="33" spans="1:16" ht="21.9" customHeight="1" x14ac:dyDescent="0.25">
      <c r="A33" s="336" t="s">
        <v>114</v>
      </c>
      <c r="B33" s="322" t="s">
        <v>185</v>
      </c>
      <c r="C33" s="326">
        <v>791</v>
      </c>
      <c r="D33" s="324">
        <v>11.7</v>
      </c>
      <c r="E33" s="325">
        <f t="shared" si="0"/>
        <v>7997.0099999999993</v>
      </c>
      <c r="F33" s="326"/>
      <c r="G33" s="327"/>
      <c r="H33" s="328"/>
      <c r="K33" s="216"/>
      <c r="L33" s="216"/>
      <c r="M33" s="216"/>
      <c r="N33" s="239"/>
      <c r="O33" s="216"/>
      <c r="P33" s="216"/>
    </row>
    <row r="34" spans="1:16" ht="21.9" customHeight="1" x14ac:dyDescent="0.25">
      <c r="A34" s="334" t="s">
        <v>114</v>
      </c>
      <c r="B34" s="288" t="s">
        <v>184</v>
      </c>
      <c r="C34" s="291">
        <v>307</v>
      </c>
      <c r="D34" s="290">
        <v>11.7</v>
      </c>
      <c r="E34" s="283">
        <f t="shared" si="0"/>
        <v>3103.77</v>
      </c>
      <c r="F34" s="291"/>
      <c r="G34" s="292"/>
      <c r="H34" s="286"/>
      <c r="K34" s="217"/>
      <c r="L34" s="216"/>
      <c r="M34" s="216"/>
      <c r="N34" s="239"/>
      <c r="O34" s="216"/>
      <c r="P34" s="216"/>
    </row>
    <row r="35" spans="1:16" ht="21.9" customHeight="1" x14ac:dyDescent="0.25">
      <c r="A35" s="334" t="s">
        <v>114</v>
      </c>
      <c r="B35" s="288" t="s">
        <v>186</v>
      </c>
      <c r="C35" s="291">
        <v>5963</v>
      </c>
      <c r="D35" s="290">
        <v>11.7</v>
      </c>
      <c r="E35" s="283">
        <f t="shared" si="0"/>
        <v>60285.929999999993</v>
      </c>
      <c r="F35" s="291"/>
      <c r="G35" s="292"/>
      <c r="H35" s="286"/>
      <c r="K35" s="216"/>
      <c r="L35" s="216"/>
      <c r="M35" s="216"/>
      <c r="N35" s="240"/>
      <c r="O35" s="216"/>
      <c r="P35" s="216"/>
    </row>
    <row r="36" spans="1:16" ht="21.9" customHeight="1" thickBot="1" x14ac:dyDescent="0.3">
      <c r="A36" s="335" t="s">
        <v>114</v>
      </c>
      <c r="B36" s="295" t="s">
        <v>187</v>
      </c>
      <c r="C36" s="299">
        <v>2605</v>
      </c>
      <c r="D36" s="297">
        <v>11.7</v>
      </c>
      <c r="E36" s="332">
        <f t="shared" si="0"/>
        <v>26336.55</v>
      </c>
      <c r="F36" s="299"/>
      <c r="G36" s="300"/>
      <c r="H36" s="301">
        <v>97724</v>
      </c>
      <c r="I36" s="26"/>
    </row>
    <row r="37" spans="1:16" ht="21.9" customHeight="1" x14ac:dyDescent="0.25">
      <c r="A37" s="333" t="s">
        <v>97</v>
      </c>
      <c r="B37" s="280" t="s">
        <v>188</v>
      </c>
      <c r="C37" s="284">
        <v>22</v>
      </c>
      <c r="D37" s="282">
        <v>11.7</v>
      </c>
      <c r="E37" s="283">
        <f t="shared" si="0"/>
        <v>222.42</v>
      </c>
      <c r="F37" s="284"/>
      <c r="G37" s="285"/>
      <c r="H37" s="286"/>
      <c r="M37" s="6"/>
    </row>
    <row r="38" spans="1:16" ht="21.9" customHeight="1" x14ac:dyDescent="0.25">
      <c r="A38" s="334" t="s">
        <v>97</v>
      </c>
      <c r="B38" s="288" t="s">
        <v>189</v>
      </c>
      <c r="C38" s="291">
        <v>1433</v>
      </c>
      <c r="D38" s="290">
        <v>11.7</v>
      </c>
      <c r="E38" s="283">
        <f t="shared" si="0"/>
        <v>14487.63</v>
      </c>
      <c r="F38" s="291"/>
      <c r="G38" s="292"/>
      <c r="H38" s="286"/>
    </row>
    <row r="39" spans="1:16" ht="21.9" customHeight="1" x14ac:dyDescent="0.25">
      <c r="A39" s="334" t="s">
        <v>97</v>
      </c>
      <c r="B39" s="288" t="s">
        <v>190</v>
      </c>
      <c r="C39" s="291">
        <v>6914</v>
      </c>
      <c r="D39" s="290">
        <v>11.7</v>
      </c>
      <c r="E39" s="283">
        <f t="shared" si="0"/>
        <v>69900.539999999994</v>
      </c>
      <c r="F39" s="291"/>
      <c r="G39" s="292"/>
      <c r="H39" s="286"/>
    </row>
    <row r="40" spans="1:16" ht="21.9" customHeight="1" x14ac:dyDescent="0.25">
      <c r="A40" s="334" t="s">
        <v>97</v>
      </c>
      <c r="B40" s="288" t="s">
        <v>191</v>
      </c>
      <c r="C40" s="291">
        <v>135</v>
      </c>
      <c r="D40" s="290">
        <v>11.7</v>
      </c>
      <c r="E40" s="283">
        <f t="shared" si="0"/>
        <v>1364.85</v>
      </c>
      <c r="F40" s="291"/>
      <c r="G40" s="292"/>
      <c r="H40" s="286"/>
    </row>
    <row r="41" spans="1:16" ht="21.9" customHeight="1" x14ac:dyDescent="0.25">
      <c r="A41" s="334" t="s">
        <v>97</v>
      </c>
      <c r="B41" s="288" t="s">
        <v>192</v>
      </c>
      <c r="C41" s="291">
        <v>156</v>
      </c>
      <c r="D41" s="290">
        <v>11.7</v>
      </c>
      <c r="E41" s="283">
        <f t="shared" si="0"/>
        <v>1577.1599999999999</v>
      </c>
      <c r="F41" s="291"/>
      <c r="G41" s="292"/>
      <c r="H41" s="286"/>
    </row>
    <row r="42" spans="1:16" ht="21.9" customHeight="1" x14ac:dyDescent="0.25">
      <c r="A42" s="334" t="s">
        <v>97</v>
      </c>
      <c r="B42" s="288" t="s">
        <v>193</v>
      </c>
      <c r="C42" s="291">
        <v>145</v>
      </c>
      <c r="D42" s="290">
        <v>11.7</v>
      </c>
      <c r="E42" s="283">
        <f t="shared" si="0"/>
        <v>1465.9499999999998</v>
      </c>
      <c r="F42" s="291"/>
      <c r="G42" s="292"/>
      <c r="H42" s="286"/>
    </row>
    <row r="43" spans="1:16" ht="21.9" customHeight="1" x14ac:dyDescent="0.25">
      <c r="A43" s="334" t="s">
        <v>97</v>
      </c>
      <c r="B43" s="288" t="s">
        <v>194</v>
      </c>
      <c r="C43" s="291">
        <v>177</v>
      </c>
      <c r="D43" s="290">
        <v>11.7</v>
      </c>
      <c r="E43" s="283">
        <f t="shared" si="0"/>
        <v>1789.4699999999998</v>
      </c>
      <c r="F43" s="291"/>
      <c r="G43" s="292"/>
      <c r="H43" s="286"/>
    </row>
    <row r="44" spans="1:16" ht="21.9" customHeight="1" x14ac:dyDescent="0.25">
      <c r="A44" s="334" t="s">
        <v>97</v>
      </c>
      <c r="B44" s="288" t="s">
        <v>195</v>
      </c>
      <c r="C44" s="291">
        <v>282</v>
      </c>
      <c r="D44" s="290">
        <v>11.7</v>
      </c>
      <c r="E44" s="283">
        <f t="shared" si="0"/>
        <v>2851.02</v>
      </c>
      <c r="F44" s="291"/>
      <c r="G44" s="292"/>
      <c r="H44" s="286"/>
    </row>
    <row r="45" spans="1:16" ht="21.9" customHeight="1" thickBot="1" x14ac:dyDescent="0.3">
      <c r="A45" s="337" t="s">
        <v>97</v>
      </c>
      <c r="B45" s="306" t="s">
        <v>196</v>
      </c>
      <c r="C45" s="310">
        <v>74</v>
      </c>
      <c r="D45" s="308">
        <v>11.7</v>
      </c>
      <c r="E45" s="283">
        <f t="shared" si="0"/>
        <v>748.14</v>
      </c>
      <c r="F45" s="310"/>
      <c r="G45" s="311"/>
      <c r="H45" s="338">
        <v>94407</v>
      </c>
      <c r="I45" s="26"/>
    </row>
    <row r="46" spans="1:16" ht="23.25" customHeight="1" thickBot="1" x14ac:dyDescent="0.35">
      <c r="A46" s="339" t="s">
        <v>140</v>
      </c>
      <c r="B46" s="340"/>
      <c r="C46" s="341">
        <f ca="1">SUM(OFFSET(INDIRECT("C5"),0,0,ROW(C46)-5,1))</f>
        <v>45526</v>
      </c>
      <c r="D46" s="342"/>
      <c r="E46" s="343">
        <f>SUM(E4:E45)</f>
        <v>460269.86</v>
      </c>
      <c r="F46" s="341">
        <f ca="1">SUM(OFFSET(INDIRECT("f5"),0,0,ROW(F46)-5,1))</f>
        <v>0</v>
      </c>
      <c r="G46" s="341">
        <f ca="1">SUM(OFFSET(INDIRECT("g5"),0,0,ROW(G46)-5,1))</f>
        <v>0</v>
      </c>
      <c r="H46" s="344">
        <f>SUM(H11+H14+H15+H22+H28+H32+H36+H45)</f>
        <v>460270</v>
      </c>
      <c r="I46" s="277"/>
    </row>
    <row r="47" spans="1:16" x14ac:dyDescent="0.25">
      <c r="C47" s="6"/>
      <c r="D47" s="37"/>
    </row>
    <row r="48" spans="1:16" s="51" customFormat="1" ht="11.4" x14ac:dyDescent="0.2">
      <c r="E48" s="274"/>
      <c r="F48" s="274">
        <v>469540</v>
      </c>
      <c r="G48" s="274">
        <f>F48-H48</f>
        <v>9270</v>
      </c>
      <c r="H48" s="278">
        <v>460270</v>
      </c>
    </row>
    <row r="49" spans="1:11" s="51" customFormat="1" ht="11.4" x14ac:dyDescent="0.2">
      <c r="E49" s="274"/>
      <c r="K49" s="262"/>
    </row>
    <row r="50" spans="1:11" s="51" customFormat="1" ht="11.4" x14ac:dyDescent="0.2">
      <c r="E50" s="274"/>
    </row>
    <row r="52" spans="1:11" s="51" customFormat="1" ht="12" x14ac:dyDescent="0.25">
      <c r="A52" s="50"/>
      <c r="E52" s="274"/>
    </row>
    <row r="53" spans="1:11" x14ac:dyDescent="0.25">
      <c r="C53" s="6"/>
      <c r="D53" s="37"/>
    </row>
    <row r="54" spans="1:11" x14ac:dyDescent="0.25">
      <c r="C54" s="6"/>
      <c r="D54" s="37"/>
    </row>
    <row r="55" spans="1:11" x14ac:dyDescent="0.25">
      <c r="C55" s="6"/>
      <c r="D55" s="37"/>
    </row>
    <row r="56" spans="1:11" x14ac:dyDescent="0.25">
      <c r="C56" s="6"/>
      <c r="D56" s="37"/>
    </row>
    <row r="57" spans="1:11" x14ac:dyDescent="0.25">
      <c r="B57" s="6"/>
      <c r="C57" s="6"/>
      <c r="D57" s="37"/>
    </row>
    <row r="58" spans="1:11" x14ac:dyDescent="0.25">
      <c r="D58" s="37"/>
    </row>
    <row r="59" spans="1:11" x14ac:dyDescent="0.25">
      <c r="D59" s="37"/>
    </row>
    <row r="60" spans="1:11" x14ac:dyDescent="0.25">
      <c r="D60" s="37"/>
    </row>
    <row r="61" spans="1:11" x14ac:dyDescent="0.25">
      <c r="D61" s="37"/>
    </row>
    <row r="62" spans="1:11" x14ac:dyDescent="0.25">
      <c r="D62" s="37"/>
    </row>
    <row r="63" spans="1:11" x14ac:dyDescent="0.25">
      <c r="D63" s="37"/>
      <c r="F63" s="6"/>
    </row>
    <row r="64" spans="1:11" x14ac:dyDescent="0.25">
      <c r="D64" s="37"/>
    </row>
    <row r="65" spans="4:4" x14ac:dyDescent="0.25">
      <c r="D65" s="37"/>
    </row>
    <row r="66" spans="4:4" x14ac:dyDescent="0.25">
      <c r="D66" s="37"/>
    </row>
    <row r="67" spans="4:4" x14ac:dyDescent="0.25">
      <c r="D67" s="37"/>
    </row>
    <row r="68" spans="4:4" x14ac:dyDescent="0.25">
      <c r="D68" s="37"/>
    </row>
    <row r="69" spans="4:4" x14ac:dyDescent="0.25">
      <c r="D69" s="37"/>
    </row>
    <row r="70" spans="4:4" x14ac:dyDescent="0.25">
      <c r="D70" s="37"/>
    </row>
    <row r="71" spans="4:4" x14ac:dyDescent="0.25">
      <c r="D71" s="37"/>
    </row>
    <row r="72" spans="4:4" x14ac:dyDescent="0.25">
      <c r="D72" s="37"/>
    </row>
    <row r="73" spans="4:4" x14ac:dyDescent="0.25">
      <c r="D73" s="37"/>
    </row>
    <row r="74" spans="4:4" x14ac:dyDescent="0.25">
      <c r="D74" s="37"/>
    </row>
    <row r="75" spans="4:4" x14ac:dyDescent="0.25">
      <c r="D75" s="37"/>
    </row>
    <row r="76" spans="4:4" x14ac:dyDescent="0.25">
      <c r="D76" s="37"/>
    </row>
    <row r="77" spans="4:4" x14ac:dyDescent="0.25">
      <c r="D77" s="37"/>
    </row>
    <row r="78" spans="4:4" x14ac:dyDescent="0.25">
      <c r="D78" s="37"/>
    </row>
    <row r="79" spans="4:4" x14ac:dyDescent="0.25">
      <c r="D79" s="37"/>
    </row>
    <row r="80" spans="4:4" x14ac:dyDescent="0.25">
      <c r="D80" s="37"/>
    </row>
    <row r="81" spans="4:4" x14ac:dyDescent="0.25">
      <c r="D81" s="37"/>
    </row>
    <row r="82" spans="4:4" x14ac:dyDescent="0.25">
      <c r="D82" s="37"/>
    </row>
    <row r="83" spans="4:4" x14ac:dyDescent="0.25">
      <c r="D83" s="37"/>
    </row>
    <row r="84" spans="4:4" x14ac:dyDescent="0.25">
      <c r="D84" s="37"/>
    </row>
    <row r="85" spans="4:4" x14ac:dyDescent="0.25">
      <c r="D85" s="37"/>
    </row>
    <row r="86" spans="4:4" x14ac:dyDescent="0.25">
      <c r="D86" s="37"/>
    </row>
    <row r="87" spans="4:4" x14ac:dyDescent="0.25">
      <c r="D87" s="37"/>
    </row>
    <row r="88" spans="4:4" x14ac:dyDescent="0.25">
      <c r="D88" s="37"/>
    </row>
    <row r="89" spans="4:4" x14ac:dyDescent="0.25">
      <c r="D89" s="37"/>
    </row>
    <row r="90" spans="4:4" x14ac:dyDescent="0.25">
      <c r="D90" s="37"/>
    </row>
    <row r="91" spans="4:4" x14ac:dyDescent="0.25">
      <c r="D91" s="37"/>
    </row>
    <row r="92" spans="4:4" x14ac:dyDescent="0.25">
      <c r="D92" s="37"/>
    </row>
    <row r="93" spans="4:4" x14ac:dyDescent="0.25">
      <c r="D93" s="37"/>
    </row>
    <row r="94" spans="4:4" x14ac:dyDescent="0.25">
      <c r="D94" s="37"/>
    </row>
    <row r="95" spans="4:4" x14ac:dyDescent="0.25">
      <c r="D95" s="37"/>
    </row>
    <row r="96" spans="4:4" x14ac:dyDescent="0.25">
      <c r="D96" s="37"/>
    </row>
    <row r="97" spans="4:4" x14ac:dyDescent="0.25">
      <c r="D97" s="37"/>
    </row>
    <row r="98" spans="4:4" x14ac:dyDescent="0.25">
      <c r="D98" s="37"/>
    </row>
    <row r="99" spans="4:4" x14ac:dyDescent="0.25">
      <c r="D99" s="37"/>
    </row>
    <row r="100" spans="4:4" x14ac:dyDescent="0.25">
      <c r="D100" s="37"/>
    </row>
    <row r="101" spans="4:4" x14ac:dyDescent="0.25">
      <c r="D101" s="37"/>
    </row>
    <row r="102" spans="4:4" x14ac:dyDescent="0.25">
      <c r="D102" s="37"/>
    </row>
    <row r="103" spans="4:4" x14ac:dyDescent="0.25">
      <c r="D103" s="37"/>
    </row>
    <row r="104" spans="4:4" x14ac:dyDescent="0.25">
      <c r="D104" s="37"/>
    </row>
    <row r="105" spans="4:4" x14ac:dyDescent="0.25">
      <c r="D105" s="37"/>
    </row>
    <row r="106" spans="4:4" x14ac:dyDescent="0.25">
      <c r="D106" s="37"/>
    </row>
    <row r="107" spans="4:4" x14ac:dyDescent="0.25">
      <c r="D107" s="37"/>
    </row>
    <row r="108" spans="4:4" x14ac:dyDescent="0.25">
      <c r="D108" s="37"/>
    </row>
    <row r="109" spans="4:4" x14ac:dyDescent="0.25">
      <c r="D109" s="37"/>
    </row>
    <row r="110" spans="4:4" x14ac:dyDescent="0.25">
      <c r="D110" s="37"/>
    </row>
    <row r="111" spans="4:4" x14ac:dyDescent="0.25">
      <c r="D111" s="37"/>
    </row>
    <row r="112" spans="4:4" x14ac:dyDescent="0.25">
      <c r="D112" s="37"/>
    </row>
    <row r="113" spans="4:4" x14ac:dyDescent="0.25">
      <c r="D113" s="37"/>
    </row>
    <row r="114" spans="4:4" x14ac:dyDescent="0.25">
      <c r="D114" s="37"/>
    </row>
    <row r="115" spans="4:4" x14ac:dyDescent="0.25">
      <c r="D115" s="37"/>
    </row>
    <row r="116" spans="4:4" x14ac:dyDescent="0.25">
      <c r="D116" s="37"/>
    </row>
    <row r="117" spans="4:4" x14ac:dyDescent="0.25">
      <c r="D117" s="37"/>
    </row>
    <row r="118" spans="4:4" x14ac:dyDescent="0.25">
      <c r="D118" s="37"/>
    </row>
    <row r="119" spans="4:4" x14ac:dyDescent="0.25">
      <c r="D119" s="37"/>
    </row>
    <row r="120" spans="4:4" x14ac:dyDescent="0.25">
      <c r="D120" s="37"/>
    </row>
    <row r="121" spans="4:4" x14ac:dyDescent="0.25">
      <c r="D121" s="37"/>
    </row>
    <row r="122" spans="4:4" x14ac:dyDescent="0.25">
      <c r="D122" s="37"/>
    </row>
    <row r="123" spans="4:4" x14ac:dyDescent="0.25">
      <c r="D123" s="37"/>
    </row>
    <row r="124" spans="4:4" x14ac:dyDescent="0.25">
      <c r="D124" s="37"/>
    </row>
    <row r="125" spans="4:4" x14ac:dyDescent="0.25">
      <c r="D125" s="37"/>
    </row>
    <row r="126" spans="4:4" x14ac:dyDescent="0.25">
      <c r="D126" s="37"/>
    </row>
    <row r="127" spans="4:4" x14ac:dyDescent="0.25">
      <c r="D127" s="37"/>
    </row>
    <row r="128" spans="4:4" x14ac:dyDescent="0.25">
      <c r="D128" s="37"/>
    </row>
    <row r="129" spans="4:4" x14ac:dyDescent="0.25">
      <c r="D129" s="37"/>
    </row>
    <row r="130" spans="4:4" x14ac:dyDescent="0.25">
      <c r="D130" s="37"/>
    </row>
    <row r="131" spans="4:4" x14ac:dyDescent="0.25">
      <c r="D131" s="37"/>
    </row>
    <row r="132" spans="4:4" x14ac:dyDescent="0.25">
      <c r="D132" s="37"/>
    </row>
    <row r="133" spans="4:4" x14ac:dyDescent="0.25">
      <c r="D133" s="37"/>
    </row>
    <row r="134" spans="4:4" x14ac:dyDescent="0.25">
      <c r="D134" s="37"/>
    </row>
    <row r="135" spans="4:4" x14ac:dyDescent="0.25">
      <c r="D135" s="37"/>
    </row>
    <row r="136" spans="4:4" x14ac:dyDescent="0.25">
      <c r="D136" s="37"/>
    </row>
    <row r="137" spans="4:4" x14ac:dyDescent="0.25">
      <c r="D137" s="37"/>
    </row>
    <row r="138" spans="4:4" x14ac:dyDescent="0.25">
      <c r="D138" s="37"/>
    </row>
    <row r="139" spans="4:4" x14ac:dyDescent="0.25">
      <c r="D139" s="37"/>
    </row>
    <row r="140" spans="4:4" x14ac:dyDescent="0.25">
      <c r="D140" s="37"/>
    </row>
    <row r="141" spans="4:4" x14ac:dyDescent="0.25">
      <c r="D141" s="37"/>
    </row>
    <row r="142" spans="4:4" x14ac:dyDescent="0.25">
      <c r="D142" s="37"/>
    </row>
  </sheetData>
  <mergeCells count="1">
    <mergeCell ref="A1:H1"/>
  </mergeCells>
  <pageMargins left="0.7" right="0.7" top="0.75" bottom="0.75" header="0.3" footer="0.3"/>
  <pageSetup paperSize="9" scale="4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S26"/>
  <sheetViews>
    <sheetView zoomScale="90" zoomScaleNormal="90" workbookViewId="0">
      <selection activeCell="R29" sqref="R29"/>
    </sheetView>
  </sheetViews>
  <sheetFormatPr defaultRowHeight="13.2" x14ac:dyDescent="0.25"/>
  <cols>
    <col min="2" max="2" width="11.88671875" customWidth="1"/>
    <col min="3" max="3" width="23" customWidth="1"/>
    <col min="4" max="4" width="12" customWidth="1"/>
    <col min="5" max="5" width="12.6640625" customWidth="1"/>
    <col min="6" max="8" width="12.6640625" hidden="1" customWidth="1"/>
    <col min="9" max="9" width="11.33203125" hidden="1" customWidth="1"/>
    <col min="10" max="10" width="0.33203125" hidden="1" customWidth="1"/>
    <col min="11" max="11" width="10.6640625" hidden="1" customWidth="1"/>
    <col min="12" max="14" width="10.88671875" customWidth="1"/>
    <col min="15" max="15" width="13" customWidth="1"/>
    <col min="16" max="16" width="10.6640625" customWidth="1"/>
    <col min="17" max="17" width="10.44140625" customWidth="1"/>
    <col min="18" max="18" width="15.88671875" customWidth="1"/>
    <col min="19" max="19" width="16.109375" customWidth="1"/>
  </cols>
  <sheetData>
    <row r="1" spans="1:19" ht="28.5" customHeight="1" x14ac:dyDescent="0.3">
      <c r="A1" s="484" t="s">
        <v>141</v>
      </c>
      <c r="B1" s="484"/>
      <c r="C1" s="484"/>
      <c r="D1" s="484"/>
      <c r="E1" s="484"/>
      <c r="F1" s="484"/>
      <c r="G1" s="484"/>
      <c r="H1" s="484"/>
      <c r="I1" s="484"/>
    </row>
    <row r="2" spans="1:19" ht="13.8" thickBot="1" x14ac:dyDescent="0.3"/>
    <row r="3" spans="1:19" ht="27" customHeight="1" x14ac:dyDescent="0.25">
      <c r="A3" s="505" t="s">
        <v>138</v>
      </c>
      <c r="B3" s="507" t="s">
        <v>139</v>
      </c>
      <c r="C3" s="494" t="s">
        <v>0</v>
      </c>
      <c r="D3" s="509" t="s">
        <v>247</v>
      </c>
      <c r="E3" s="509" t="s">
        <v>209</v>
      </c>
      <c r="F3" s="505" t="s">
        <v>151</v>
      </c>
      <c r="G3" s="507" t="s">
        <v>152</v>
      </c>
      <c r="H3" s="494" t="s">
        <v>204</v>
      </c>
      <c r="I3" s="509" t="s">
        <v>140</v>
      </c>
      <c r="J3" s="499" t="s">
        <v>216</v>
      </c>
      <c r="K3" s="499" t="s">
        <v>217</v>
      </c>
      <c r="L3" s="501" t="s">
        <v>254</v>
      </c>
      <c r="M3" s="503" t="s">
        <v>255</v>
      </c>
      <c r="N3" s="492" t="s">
        <v>256</v>
      </c>
      <c r="O3" s="497" t="s">
        <v>257</v>
      </c>
      <c r="P3" s="488" t="s">
        <v>258</v>
      </c>
      <c r="Q3" s="490" t="s">
        <v>259</v>
      </c>
      <c r="R3" s="492" t="s">
        <v>261</v>
      </c>
      <c r="S3" s="494" t="s">
        <v>260</v>
      </c>
    </row>
    <row r="4" spans="1:19" ht="13.8" thickBot="1" x14ac:dyDescent="0.3">
      <c r="A4" s="506"/>
      <c r="B4" s="508"/>
      <c r="C4" s="495"/>
      <c r="D4" s="510"/>
      <c r="E4" s="510"/>
      <c r="F4" s="506"/>
      <c r="G4" s="508"/>
      <c r="H4" s="495"/>
      <c r="I4" s="510"/>
      <c r="J4" s="500"/>
      <c r="K4" s="500"/>
      <c r="L4" s="502"/>
      <c r="M4" s="504"/>
      <c r="N4" s="493"/>
      <c r="O4" s="498"/>
      <c r="P4" s="489"/>
      <c r="Q4" s="491"/>
      <c r="R4" s="493"/>
      <c r="S4" s="495"/>
    </row>
    <row r="5" spans="1:19" ht="13.8" thickBot="1" x14ac:dyDescent="0.3">
      <c r="A5" s="17" t="s">
        <v>1</v>
      </c>
      <c r="B5" s="18">
        <v>130</v>
      </c>
      <c r="C5" s="73" t="s">
        <v>142</v>
      </c>
      <c r="D5" s="76">
        <v>19624</v>
      </c>
      <c r="E5" s="79">
        <v>2</v>
      </c>
      <c r="F5" s="56">
        <f>E5*1047*12</f>
        <v>25128</v>
      </c>
      <c r="G5" s="41">
        <f>ROUND(F5*0.352,0)</f>
        <v>8845</v>
      </c>
      <c r="H5" s="57">
        <f>ROUND(D5*0.5,0)</f>
        <v>9812</v>
      </c>
      <c r="I5" s="55">
        <f>F5+G5+H5</f>
        <v>43785</v>
      </c>
      <c r="J5" s="108">
        <v>43316</v>
      </c>
      <c r="K5" s="360">
        <f>I5-J5</f>
        <v>469</v>
      </c>
      <c r="L5" s="430">
        <v>377</v>
      </c>
      <c r="M5" s="431">
        <v>133</v>
      </c>
      <c r="N5" s="425">
        <v>510</v>
      </c>
      <c r="O5" s="426">
        <v>44295</v>
      </c>
      <c r="P5" s="427">
        <v>0</v>
      </c>
      <c r="Q5" s="427">
        <v>0</v>
      </c>
      <c r="R5" s="424">
        <f>P5+Q5</f>
        <v>0</v>
      </c>
      <c r="S5" s="428">
        <f>O5+R5</f>
        <v>44295</v>
      </c>
    </row>
    <row r="6" spans="1:19" ht="13.8" thickBot="1" x14ac:dyDescent="0.3">
      <c r="A6" s="7" t="s">
        <v>154</v>
      </c>
      <c r="B6" s="8">
        <v>230</v>
      </c>
      <c r="C6" s="2" t="s">
        <v>143</v>
      </c>
      <c r="D6" s="77">
        <v>15403</v>
      </c>
      <c r="E6" s="80">
        <v>2</v>
      </c>
      <c r="F6" s="56">
        <f t="shared" ref="F6:F11" si="0">E6*1047*12</f>
        <v>25128</v>
      </c>
      <c r="G6" s="41">
        <f t="shared" ref="G6:G12" si="1">ROUND(F6*0.352,0)</f>
        <v>8845</v>
      </c>
      <c r="H6" s="57">
        <f t="shared" ref="H6:H11" si="2">ROUND(D6*0.5,0)</f>
        <v>7702</v>
      </c>
      <c r="I6" s="55">
        <f t="shared" ref="I6:I11" si="3">F6+G6+H6</f>
        <v>41675</v>
      </c>
      <c r="J6" s="63">
        <v>41656</v>
      </c>
      <c r="K6" s="355">
        <f t="shared" ref="K6:K11" si="4">I6-J6</f>
        <v>19</v>
      </c>
      <c r="L6" s="432">
        <v>377</v>
      </c>
      <c r="M6" s="433">
        <v>133</v>
      </c>
      <c r="N6" s="362">
        <v>510</v>
      </c>
      <c r="O6" s="413">
        <v>42185</v>
      </c>
      <c r="P6" s="415">
        <v>0</v>
      </c>
      <c r="Q6" s="415">
        <v>0</v>
      </c>
      <c r="R6" s="40">
        <f t="shared" ref="R6:R12" si="5">P6+Q6</f>
        <v>0</v>
      </c>
      <c r="S6" s="416">
        <f t="shared" ref="S6:S12" si="6">O6+R6</f>
        <v>42185</v>
      </c>
    </row>
    <row r="7" spans="1:19" ht="13.8" thickBot="1" x14ac:dyDescent="0.3">
      <c r="A7" s="7" t="s">
        <v>155</v>
      </c>
      <c r="B7" s="8">
        <v>330</v>
      </c>
      <c r="C7" s="2" t="s">
        <v>144</v>
      </c>
      <c r="D7" s="77">
        <v>15565</v>
      </c>
      <c r="E7" s="21">
        <v>2</v>
      </c>
      <c r="F7" s="56">
        <f t="shared" si="0"/>
        <v>25128</v>
      </c>
      <c r="G7" s="41">
        <f t="shared" si="1"/>
        <v>8845</v>
      </c>
      <c r="H7" s="57">
        <f t="shared" si="2"/>
        <v>7783</v>
      </c>
      <c r="I7" s="55">
        <f t="shared" si="3"/>
        <v>41756</v>
      </c>
      <c r="J7" s="108">
        <v>41750</v>
      </c>
      <c r="K7" s="360">
        <f t="shared" si="4"/>
        <v>6</v>
      </c>
      <c r="L7" s="432">
        <v>377</v>
      </c>
      <c r="M7" s="433">
        <v>133</v>
      </c>
      <c r="N7" s="362">
        <v>510</v>
      </c>
      <c r="O7" s="413">
        <v>42266</v>
      </c>
      <c r="P7" s="415">
        <v>1000</v>
      </c>
      <c r="Q7" s="415">
        <v>350</v>
      </c>
      <c r="R7" s="40">
        <f t="shared" si="5"/>
        <v>1350</v>
      </c>
      <c r="S7" s="416">
        <f t="shared" si="6"/>
        <v>43616</v>
      </c>
    </row>
    <row r="8" spans="1:19" ht="13.8" thickBot="1" x14ac:dyDescent="0.3">
      <c r="A8" s="7" t="s">
        <v>40</v>
      </c>
      <c r="B8" s="8">
        <v>430</v>
      </c>
      <c r="C8" s="2" t="s">
        <v>145</v>
      </c>
      <c r="D8" s="77">
        <v>19441</v>
      </c>
      <c r="E8" s="21">
        <v>2</v>
      </c>
      <c r="F8" s="56">
        <f t="shared" si="0"/>
        <v>25128</v>
      </c>
      <c r="G8" s="41">
        <f t="shared" si="1"/>
        <v>8845</v>
      </c>
      <c r="H8" s="57">
        <f t="shared" si="2"/>
        <v>9721</v>
      </c>
      <c r="I8" s="55">
        <f t="shared" si="3"/>
        <v>43694</v>
      </c>
      <c r="J8" s="63">
        <v>43635</v>
      </c>
      <c r="K8" s="355">
        <f t="shared" si="4"/>
        <v>59</v>
      </c>
      <c r="L8" s="432">
        <v>377</v>
      </c>
      <c r="M8" s="433">
        <v>133</v>
      </c>
      <c r="N8" s="362">
        <v>510</v>
      </c>
      <c r="O8" s="413">
        <v>44204</v>
      </c>
      <c r="P8" s="415">
        <v>1000</v>
      </c>
      <c r="Q8" s="415">
        <v>305</v>
      </c>
      <c r="R8" s="40">
        <f t="shared" si="5"/>
        <v>1305</v>
      </c>
      <c r="S8" s="416">
        <f t="shared" si="6"/>
        <v>45509</v>
      </c>
    </row>
    <row r="9" spans="1:19" ht="13.8" thickBot="1" x14ac:dyDescent="0.3">
      <c r="A9" s="7" t="s">
        <v>57</v>
      </c>
      <c r="B9" s="8">
        <v>530</v>
      </c>
      <c r="C9" s="2" t="s">
        <v>146</v>
      </c>
      <c r="D9" s="77">
        <v>21382</v>
      </c>
      <c r="E9" s="21">
        <v>3</v>
      </c>
      <c r="F9" s="56">
        <f t="shared" si="0"/>
        <v>37692</v>
      </c>
      <c r="G9" s="41">
        <f t="shared" si="1"/>
        <v>13268</v>
      </c>
      <c r="H9" s="57">
        <f t="shared" si="2"/>
        <v>10691</v>
      </c>
      <c r="I9" s="55">
        <f t="shared" si="3"/>
        <v>61651</v>
      </c>
      <c r="J9" s="108">
        <v>61791</v>
      </c>
      <c r="K9" s="360">
        <f t="shared" si="4"/>
        <v>-140</v>
      </c>
      <c r="L9" s="432">
        <v>565</v>
      </c>
      <c r="M9" s="433">
        <v>199</v>
      </c>
      <c r="N9" s="362">
        <v>764</v>
      </c>
      <c r="O9" s="413">
        <v>62415</v>
      </c>
      <c r="P9" s="415">
        <v>1500</v>
      </c>
      <c r="Q9" s="415">
        <v>524</v>
      </c>
      <c r="R9" s="40">
        <f t="shared" si="5"/>
        <v>2024</v>
      </c>
      <c r="S9" s="416">
        <f t="shared" si="6"/>
        <v>64439</v>
      </c>
    </row>
    <row r="10" spans="1:19" ht="13.8" thickBot="1" x14ac:dyDescent="0.3">
      <c r="A10" s="7" t="s">
        <v>81</v>
      </c>
      <c r="B10" s="8">
        <v>630</v>
      </c>
      <c r="C10" s="2" t="s">
        <v>147</v>
      </c>
      <c r="D10" s="77">
        <v>17423</v>
      </c>
      <c r="E10" s="21">
        <v>2</v>
      </c>
      <c r="F10" s="56">
        <f t="shared" si="0"/>
        <v>25128</v>
      </c>
      <c r="G10" s="41">
        <f t="shared" si="1"/>
        <v>8845</v>
      </c>
      <c r="H10" s="57">
        <f t="shared" si="2"/>
        <v>8712</v>
      </c>
      <c r="I10" s="55">
        <f t="shared" si="3"/>
        <v>42685</v>
      </c>
      <c r="J10" s="63">
        <v>42735</v>
      </c>
      <c r="K10" s="355">
        <f t="shared" si="4"/>
        <v>-50</v>
      </c>
      <c r="L10" s="432">
        <v>377</v>
      </c>
      <c r="M10" s="433">
        <v>133</v>
      </c>
      <c r="N10" s="362">
        <v>510</v>
      </c>
      <c r="O10" s="413">
        <v>43195</v>
      </c>
      <c r="P10" s="415">
        <v>0</v>
      </c>
      <c r="Q10" s="415">
        <v>0</v>
      </c>
      <c r="R10" s="40">
        <f t="shared" si="5"/>
        <v>0</v>
      </c>
      <c r="S10" s="416">
        <f t="shared" si="6"/>
        <v>43195</v>
      </c>
    </row>
    <row r="11" spans="1:19" ht="13.8" thickBot="1" x14ac:dyDescent="0.3">
      <c r="A11" s="16" t="s">
        <v>114</v>
      </c>
      <c r="B11" s="13">
        <v>830</v>
      </c>
      <c r="C11" s="75" t="s">
        <v>148</v>
      </c>
      <c r="D11" s="78">
        <v>22864</v>
      </c>
      <c r="E11" s="81">
        <v>3</v>
      </c>
      <c r="F11" s="218">
        <f t="shared" si="0"/>
        <v>37692</v>
      </c>
      <c r="G11" s="41">
        <f t="shared" si="1"/>
        <v>13268</v>
      </c>
      <c r="H11" s="57">
        <f t="shared" si="2"/>
        <v>11432</v>
      </c>
      <c r="I11" s="219">
        <f t="shared" si="3"/>
        <v>62392</v>
      </c>
      <c r="J11" s="63">
        <v>62638</v>
      </c>
      <c r="K11" s="360">
        <f t="shared" si="4"/>
        <v>-246</v>
      </c>
      <c r="L11" s="432">
        <v>565</v>
      </c>
      <c r="M11" s="433">
        <v>199</v>
      </c>
      <c r="N11" s="362">
        <v>764</v>
      </c>
      <c r="O11" s="413">
        <v>63156</v>
      </c>
      <c r="P11" s="415">
        <v>1500</v>
      </c>
      <c r="Q11" s="415">
        <v>525</v>
      </c>
      <c r="R11" s="40">
        <f t="shared" si="5"/>
        <v>2025</v>
      </c>
      <c r="S11" s="416">
        <f t="shared" si="6"/>
        <v>65181</v>
      </c>
    </row>
    <row r="12" spans="1:19" ht="13.8" thickBot="1" x14ac:dyDescent="0.3">
      <c r="A12" s="16" t="s">
        <v>97</v>
      </c>
      <c r="B12" s="13">
        <v>730</v>
      </c>
      <c r="C12" s="75" t="s">
        <v>149</v>
      </c>
      <c r="D12" s="78">
        <v>23278</v>
      </c>
      <c r="E12" s="81">
        <v>3</v>
      </c>
      <c r="F12" s="417">
        <f>E12*1047*12</f>
        <v>37692</v>
      </c>
      <c r="G12" s="247">
        <f t="shared" si="1"/>
        <v>13268</v>
      </c>
      <c r="H12" s="418">
        <f>ROUND(D12*0.5,0)</f>
        <v>11639</v>
      </c>
      <c r="I12" s="419">
        <f>F12+G12+H12</f>
        <v>62599</v>
      </c>
      <c r="J12" s="108">
        <v>62697</v>
      </c>
      <c r="K12" s="420">
        <f>I12-J12</f>
        <v>-98</v>
      </c>
      <c r="L12" s="434">
        <v>565</v>
      </c>
      <c r="M12" s="435">
        <v>199</v>
      </c>
      <c r="N12" s="435">
        <v>764</v>
      </c>
      <c r="O12" s="421">
        <v>63363</v>
      </c>
      <c r="P12" s="422">
        <v>0</v>
      </c>
      <c r="Q12" s="422">
        <v>0</v>
      </c>
      <c r="R12" s="361">
        <f t="shared" si="5"/>
        <v>0</v>
      </c>
      <c r="S12" s="423">
        <f t="shared" si="6"/>
        <v>63363</v>
      </c>
    </row>
    <row r="13" spans="1:19" ht="24.75" customHeight="1" thickBot="1" x14ac:dyDescent="0.3">
      <c r="A13" s="52"/>
      <c r="B13" s="53"/>
      <c r="C13" s="30" t="s">
        <v>140</v>
      </c>
      <c r="D13" s="22">
        <f>SUM(D5:D12)</f>
        <v>154980</v>
      </c>
      <c r="E13" s="22">
        <f>SUM(E5:E12)</f>
        <v>19</v>
      </c>
      <c r="F13" s="68">
        <f>SUM(F5:F12)</f>
        <v>238716</v>
      </c>
      <c r="G13" s="69">
        <f>SUM(G5:G12)</f>
        <v>84029</v>
      </c>
      <c r="H13" s="70">
        <f>SUM(H5:H12)</f>
        <v>77492</v>
      </c>
      <c r="I13" s="70">
        <f t="shared" ref="I13:K13" si="7">SUM(I5:I12)</f>
        <v>400237</v>
      </c>
      <c r="J13" s="70">
        <f t="shared" si="7"/>
        <v>400218</v>
      </c>
      <c r="K13" s="68">
        <f t="shared" si="7"/>
        <v>19</v>
      </c>
      <c r="L13" s="436">
        <v>3580</v>
      </c>
      <c r="M13" s="437">
        <v>1262</v>
      </c>
      <c r="N13" s="410">
        <v>4842</v>
      </c>
      <c r="O13" s="414">
        <v>405079</v>
      </c>
      <c r="P13" s="429">
        <f>SUM(P5:P12)</f>
        <v>5000</v>
      </c>
      <c r="Q13" s="429">
        <f t="shared" ref="Q13:S13" si="8">SUM(Q5:Q12)</f>
        <v>1704</v>
      </c>
      <c r="R13" s="407">
        <f t="shared" si="8"/>
        <v>6704</v>
      </c>
      <c r="S13" s="406">
        <f t="shared" si="8"/>
        <v>411783</v>
      </c>
    </row>
    <row r="14" spans="1:19" x14ac:dyDescent="0.25">
      <c r="L14" s="38"/>
      <c r="M14" s="38"/>
      <c r="N14" s="38"/>
    </row>
    <row r="25" spans="12:12" x14ac:dyDescent="0.25">
      <c r="L25" s="496"/>
    </row>
    <row r="26" spans="12:12" x14ac:dyDescent="0.25">
      <c r="L26" s="496"/>
    </row>
  </sheetData>
  <mergeCells count="21">
    <mergeCell ref="A1:I1"/>
    <mergeCell ref="K3:K4"/>
    <mergeCell ref="L3:L4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L25:L26"/>
    <mergeCell ref="O3:O4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P205"/>
  <sheetViews>
    <sheetView tabSelected="1" zoomScale="93" zoomScaleNormal="90" workbookViewId="0">
      <pane ySplit="4" topLeftCell="A6" activePane="bottomLeft" state="frozen"/>
      <selection pane="bottomLeft" activeCell="T10" sqref="T10"/>
    </sheetView>
  </sheetViews>
  <sheetFormatPr defaultRowHeight="13.2" x14ac:dyDescent="0.25"/>
  <cols>
    <col min="1" max="1" width="6.88671875" customWidth="1"/>
    <col min="2" max="2" width="10.5546875" customWidth="1"/>
    <col min="3" max="3" width="37.109375" customWidth="1"/>
    <col min="4" max="4" width="11.109375" customWidth="1"/>
    <col min="5" max="5" width="13.109375" style="1" customWidth="1"/>
    <col min="6" max="8" width="12.33203125" hidden="1" customWidth="1"/>
    <col min="9" max="9" width="12.33203125" style="25" hidden="1" customWidth="1"/>
    <col min="10" max="10" width="14.33203125" hidden="1" customWidth="1"/>
    <col min="11" max="11" width="10.6640625" hidden="1" customWidth="1"/>
    <col min="12" max="12" width="12.88671875" style="40" hidden="1" customWidth="1"/>
    <col min="13" max="13" width="10.88671875" hidden="1" customWidth="1"/>
    <col min="14" max="14" width="9.5546875" hidden="1" customWidth="1"/>
    <col min="15" max="15" width="10.88671875" hidden="1" customWidth="1"/>
    <col min="16" max="16" width="12.109375" style="438" bestFit="1" customWidth="1"/>
  </cols>
  <sheetData>
    <row r="1" spans="1:16" ht="15.9" customHeight="1" x14ac:dyDescent="0.3">
      <c r="A1" s="511" t="s">
        <v>263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6" ht="15.6" x14ac:dyDescent="0.3">
      <c r="A2" s="48"/>
      <c r="B2" s="48"/>
      <c r="C2" s="48"/>
      <c r="D2" s="48"/>
      <c r="E2" s="48"/>
      <c r="F2" s="48"/>
      <c r="G2" s="48"/>
      <c r="H2" s="48"/>
      <c r="I2" s="93">
        <f>I141</f>
        <v>3672357</v>
      </c>
      <c r="J2" s="93">
        <f ca="1">J141</f>
        <v>3653292.6497100005</v>
      </c>
      <c r="K2" s="93">
        <f ca="1">K141</f>
        <v>19064.350290000082</v>
      </c>
      <c r="L2" s="153">
        <f>L141</f>
        <v>3672357</v>
      </c>
    </row>
    <row r="3" spans="1:16" ht="13.8" thickBot="1" x14ac:dyDescent="0.3">
      <c r="L3" s="110"/>
    </row>
    <row r="4" spans="1:16" s="1" customFormat="1" ht="51" customHeight="1" thickBot="1" x14ac:dyDescent="0.3">
      <c r="A4" s="11" t="s">
        <v>138</v>
      </c>
      <c r="B4" s="20" t="s">
        <v>139</v>
      </c>
      <c r="C4" s="19" t="s">
        <v>0</v>
      </c>
      <c r="D4" s="11" t="s">
        <v>253</v>
      </c>
      <c r="E4" s="28" t="s">
        <v>209</v>
      </c>
      <c r="F4" s="24" t="s">
        <v>151</v>
      </c>
      <c r="G4" s="19" t="s">
        <v>152</v>
      </c>
      <c r="H4" s="19" t="s">
        <v>204</v>
      </c>
      <c r="I4" s="19" t="s">
        <v>140</v>
      </c>
      <c r="J4" s="97" t="s">
        <v>216</v>
      </c>
      <c r="K4" s="98" t="s">
        <v>217</v>
      </c>
      <c r="L4" s="350" t="s">
        <v>229</v>
      </c>
      <c r="M4" s="408" t="s">
        <v>254</v>
      </c>
      <c r="N4" s="409" t="s">
        <v>255</v>
      </c>
      <c r="O4" s="439" t="s">
        <v>256</v>
      </c>
      <c r="P4" s="446" t="s">
        <v>262</v>
      </c>
    </row>
    <row r="5" spans="1:16" s="94" customFormat="1" ht="19.5" customHeight="1" thickBot="1" x14ac:dyDescent="0.3">
      <c r="A5" s="167" t="s">
        <v>213</v>
      </c>
      <c r="B5" s="451" t="s">
        <v>214</v>
      </c>
      <c r="C5" s="168" t="s">
        <v>215</v>
      </c>
      <c r="D5" s="167">
        <v>1</v>
      </c>
      <c r="E5" s="169">
        <v>2</v>
      </c>
      <c r="F5" s="452">
        <v>3</v>
      </c>
      <c r="G5" s="168">
        <v>4</v>
      </c>
      <c r="H5" s="168">
        <v>5</v>
      </c>
      <c r="I5" s="168">
        <v>6</v>
      </c>
      <c r="J5" s="453">
        <v>7</v>
      </c>
      <c r="K5" s="454" t="s">
        <v>218</v>
      </c>
      <c r="L5" s="455">
        <v>9</v>
      </c>
      <c r="M5" s="456"/>
      <c r="N5" s="457"/>
      <c r="O5" s="458"/>
      <c r="P5" s="459">
        <v>3</v>
      </c>
    </row>
    <row r="6" spans="1:16" ht="18" customHeight="1" x14ac:dyDescent="0.25">
      <c r="A6" s="447" t="s">
        <v>1</v>
      </c>
      <c r="B6" s="448">
        <v>101</v>
      </c>
      <c r="C6" s="165" t="s">
        <v>2</v>
      </c>
      <c r="D6" s="56">
        <v>3203</v>
      </c>
      <c r="E6" s="449">
        <v>2</v>
      </c>
      <c r="F6" s="136">
        <f t="shared" ref="F6:F36" si="0">E6*1047*12</f>
        <v>25128</v>
      </c>
      <c r="G6" s="346">
        <f>ROUND(F6*0.352,0)</f>
        <v>8845</v>
      </c>
      <c r="H6" s="133">
        <f t="shared" ref="H6:H36" si="1">ROUND(D6*0.5,0)</f>
        <v>1602</v>
      </c>
      <c r="I6" s="151">
        <v>35575</v>
      </c>
      <c r="J6" s="95">
        <v>36591</v>
      </c>
      <c r="K6" s="99">
        <f t="shared" ref="K6:K69" si="2">I6-J6</f>
        <v>-1016</v>
      </c>
      <c r="L6" s="101"/>
      <c r="M6" s="365">
        <v>377</v>
      </c>
      <c r="N6" s="366">
        <f>ROUND(M6*0.352,0)</f>
        <v>133</v>
      </c>
      <c r="O6" s="443">
        <v>510</v>
      </c>
      <c r="P6" s="450">
        <v>36085</v>
      </c>
    </row>
    <row r="7" spans="1:16" x14ac:dyDescent="0.25">
      <c r="A7" s="121" t="s">
        <v>1</v>
      </c>
      <c r="B7" s="126">
        <v>102</v>
      </c>
      <c r="C7" s="2" t="s">
        <v>3</v>
      </c>
      <c r="D7" s="117">
        <v>1798</v>
      </c>
      <c r="E7" s="138">
        <v>1</v>
      </c>
      <c r="F7" s="136">
        <f t="shared" si="0"/>
        <v>12564</v>
      </c>
      <c r="G7" s="27">
        <f t="shared" ref="G7:G69" si="3">ROUND(F7*0.352,0)</f>
        <v>4423</v>
      </c>
      <c r="H7" s="147">
        <f t="shared" si="1"/>
        <v>899</v>
      </c>
      <c r="I7" s="149">
        <v>17886</v>
      </c>
      <c r="J7" s="95">
        <v>21741</v>
      </c>
      <c r="K7" s="99">
        <f t="shared" si="2"/>
        <v>-3855</v>
      </c>
      <c r="L7" s="62"/>
      <c r="M7" s="359">
        <v>188</v>
      </c>
      <c r="N7" s="358">
        <f t="shared" ref="N7:N70" si="4">ROUND(M7*0.352,0)</f>
        <v>66</v>
      </c>
      <c r="O7" s="441">
        <v>254</v>
      </c>
      <c r="P7" s="445">
        <v>18815</v>
      </c>
    </row>
    <row r="8" spans="1:16" x14ac:dyDescent="0.25">
      <c r="A8" s="121" t="s">
        <v>1</v>
      </c>
      <c r="B8" s="126">
        <v>103</v>
      </c>
      <c r="C8" s="2" t="s">
        <v>4</v>
      </c>
      <c r="D8" s="117">
        <v>5047</v>
      </c>
      <c r="E8" s="139">
        <v>3</v>
      </c>
      <c r="F8" s="136">
        <f t="shared" si="0"/>
        <v>37692</v>
      </c>
      <c r="G8" s="27">
        <f t="shared" si="3"/>
        <v>13268</v>
      </c>
      <c r="H8" s="133">
        <f t="shared" si="1"/>
        <v>2524</v>
      </c>
      <c r="I8" s="149">
        <v>53484</v>
      </c>
      <c r="J8" s="95">
        <v>54207</v>
      </c>
      <c r="K8" s="99">
        <f t="shared" si="2"/>
        <v>-723</v>
      </c>
      <c r="L8" s="62"/>
      <c r="M8" s="359">
        <v>565</v>
      </c>
      <c r="N8" s="358">
        <f t="shared" si="4"/>
        <v>199</v>
      </c>
      <c r="O8" s="441">
        <v>764</v>
      </c>
      <c r="P8" s="445">
        <v>56273</v>
      </c>
    </row>
    <row r="9" spans="1:16" x14ac:dyDescent="0.25">
      <c r="A9" s="121" t="s">
        <v>1</v>
      </c>
      <c r="B9" s="126">
        <v>104</v>
      </c>
      <c r="C9" s="2" t="s">
        <v>5</v>
      </c>
      <c r="D9" s="117">
        <v>1769</v>
      </c>
      <c r="E9" s="139">
        <v>1</v>
      </c>
      <c r="F9" s="136">
        <f t="shared" si="0"/>
        <v>12564</v>
      </c>
      <c r="G9" s="27">
        <f t="shared" si="3"/>
        <v>4423</v>
      </c>
      <c r="H9" s="147">
        <f t="shared" si="1"/>
        <v>885</v>
      </c>
      <c r="I9" s="149">
        <v>17872</v>
      </c>
      <c r="J9" s="95">
        <v>18780</v>
      </c>
      <c r="K9" s="99">
        <f t="shared" si="2"/>
        <v>-908</v>
      </c>
      <c r="L9" s="62"/>
      <c r="M9" s="359">
        <v>188</v>
      </c>
      <c r="N9" s="358">
        <f t="shared" si="4"/>
        <v>66</v>
      </c>
      <c r="O9" s="441">
        <v>254</v>
      </c>
      <c r="P9" s="445">
        <v>18305.89</v>
      </c>
    </row>
    <row r="10" spans="1:16" x14ac:dyDescent="0.25">
      <c r="A10" s="121" t="s">
        <v>1</v>
      </c>
      <c r="B10" s="126">
        <v>105</v>
      </c>
      <c r="C10" s="2" t="s">
        <v>6</v>
      </c>
      <c r="D10" s="117">
        <v>3274</v>
      </c>
      <c r="E10" s="139">
        <v>2</v>
      </c>
      <c r="F10" s="136">
        <f t="shared" si="0"/>
        <v>25128</v>
      </c>
      <c r="G10" s="27">
        <f t="shared" si="3"/>
        <v>8845</v>
      </c>
      <c r="H10" s="133">
        <f t="shared" si="1"/>
        <v>1637</v>
      </c>
      <c r="I10" s="149">
        <v>35610</v>
      </c>
      <c r="J10" s="95">
        <f t="shared" ref="J10:J70" si="5">SUM(I10*0.99481+1)</f>
        <v>35426.184099999999</v>
      </c>
      <c r="K10" s="99">
        <f t="shared" si="2"/>
        <v>183.81590000000142</v>
      </c>
      <c r="L10" s="62"/>
      <c r="M10" s="359">
        <v>377</v>
      </c>
      <c r="N10" s="358">
        <f t="shared" si="4"/>
        <v>133</v>
      </c>
      <c r="O10" s="441">
        <v>510</v>
      </c>
      <c r="P10" s="445">
        <v>37470</v>
      </c>
    </row>
    <row r="11" spans="1:16" x14ac:dyDescent="0.25">
      <c r="A11" s="121" t="s">
        <v>1</v>
      </c>
      <c r="B11" s="126">
        <v>106</v>
      </c>
      <c r="C11" s="2" t="s">
        <v>7</v>
      </c>
      <c r="D11" s="117">
        <v>2037</v>
      </c>
      <c r="E11" s="139">
        <v>1</v>
      </c>
      <c r="F11" s="136">
        <f t="shared" si="0"/>
        <v>12564</v>
      </c>
      <c r="G11" s="27">
        <f t="shared" si="3"/>
        <v>4423</v>
      </c>
      <c r="H11" s="147">
        <f t="shared" si="1"/>
        <v>1019</v>
      </c>
      <c r="I11" s="149">
        <v>18006</v>
      </c>
      <c r="J11" s="95">
        <v>18914</v>
      </c>
      <c r="K11" s="99">
        <f t="shared" si="2"/>
        <v>-908</v>
      </c>
      <c r="L11" s="62"/>
      <c r="M11" s="359">
        <v>188</v>
      </c>
      <c r="N11" s="358">
        <f t="shared" si="4"/>
        <v>66</v>
      </c>
      <c r="O11" s="441">
        <v>254</v>
      </c>
      <c r="P11" s="480">
        <v>12763</v>
      </c>
    </row>
    <row r="12" spans="1:16" x14ac:dyDescent="0.25">
      <c r="A12" s="121" t="s">
        <v>1</v>
      </c>
      <c r="B12" s="126">
        <v>107</v>
      </c>
      <c r="C12" s="3" t="s">
        <v>8</v>
      </c>
      <c r="D12" s="117">
        <v>1890</v>
      </c>
      <c r="E12" s="139">
        <v>1</v>
      </c>
      <c r="F12" s="136">
        <f t="shared" si="0"/>
        <v>12564</v>
      </c>
      <c r="G12" s="27">
        <f t="shared" si="3"/>
        <v>4423</v>
      </c>
      <c r="H12" s="133">
        <f t="shared" si="1"/>
        <v>945</v>
      </c>
      <c r="I12" s="149">
        <v>17932</v>
      </c>
      <c r="J12" s="95">
        <v>18840</v>
      </c>
      <c r="K12" s="99">
        <f t="shared" si="2"/>
        <v>-908</v>
      </c>
      <c r="L12" s="62"/>
      <c r="M12" s="359">
        <v>188</v>
      </c>
      <c r="N12" s="358">
        <f t="shared" si="4"/>
        <v>66</v>
      </c>
      <c r="O12" s="441">
        <v>254</v>
      </c>
      <c r="P12" s="445">
        <v>18861</v>
      </c>
    </row>
    <row r="13" spans="1:16" x14ac:dyDescent="0.25">
      <c r="A13" s="121" t="s">
        <v>1</v>
      </c>
      <c r="B13" s="126">
        <v>108</v>
      </c>
      <c r="C13" s="3" t="s">
        <v>9</v>
      </c>
      <c r="D13" s="117">
        <v>2979</v>
      </c>
      <c r="E13" s="139">
        <v>2</v>
      </c>
      <c r="F13" s="136">
        <f t="shared" si="0"/>
        <v>25128</v>
      </c>
      <c r="G13" s="27">
        <f t="shared" si="3"/>
        <v>8845</v>
      </c>
      <c r="H13" s="147">
        <f t="shared" si="1"/>
        <v>1490</v>
      </c>
      <c r="I13" s="149">
        <v>35463</v>
      </c>
      <c r="J13" s="95">
        <v>35707</v>
      </c>
      <c r="K13" s="99">
        <f t="shared" si="2"/>
        <v>-244</v>
      </c>
      <c r="L13" s="62"/>
      <c r="M13" s="359">
        <v>377</v>
      </c>
      <c r="N13" s="358">
        <f t="shared" si="4"/>
        <v>133</v>
      </c>
      <c r="O13" s="441">
        <v>510</v>
      </c>
      <c r="P13" s="445">
        <v>37323</v>
      </c>
    </row>
    <row r="14" spans="1:16" x14ac:dyDescent="0.25">
      <c r="A14" s="121" t="s">
        <v>1</v>
      </c>
      <c r="B14" s="126">
        <v>109</v>
      </c>
      <c r="C14" s="3" t="s">
        <v>10</v>
      </c>
      <c r="D14" s="117">
        <v>1806</v>
      </c>
      <c r="E14" s="140">
        <v>1</v>
      </c>
      <c r="F14" s="136">
        <f t="shared" si="0"/>
        <v>12564</v>
      </c>
      <c r="G14" s="27">
        <f t="shared" si="3"/>
        <v>4423</v>
      </c>
      <c r="H14" s="133">
        <f t="shared" si="1"/>
        <v>903</v>
      </c>
      <c r="I14" s="149">
        <v>17890</v>
      </c>
      <c r="J14" s="95">
        <v>18798</v>
      </c>
      <c r="K14" s="99">
        <f t="shared" si="2"/>
        <v>-908</v>
      </c>
      <c r="L14" s="62"/>
      <c r="M14" s="359">
        <v>188</v>
      </c>
      <c r="N14" s="358">
        <f t="shared" si="4"/>
        <v>66</v>
      </c>
      <c r="O14" s="441">
        <v>254</v>
      </c>
      <c r="P14" s="445">
        <v>18144</v>
      </c>
    </row>
    <row r="15" spans="1:16" x14ac:dyDescent="0.25">
      <c r="A15" s="121" t="s">
        <v>1</v>
      </c>
      <c r="B15" s="126">
        <v>110</v>
      </c>
      <c r="C15" s="3" t="s">
        <v>11</v>
      </c>
      <c r="D15" s="117">
        <v>6244</v>
      </c>
      <c r="E15" s="139">
        <v>3</v>
      </c>
      <c r="F15" s="136">
        <f t="shared" si="0"/>
        <v>37692</v>
      </c>
      <c r="G15" s="27">
        <f t="shared" si="3"/>
        <v>13268</v>
      </c>
      <c r="H15" s="147">
        <f t="shared" si="1"/>
        <v>3122</v>
      </c>
      <c r="I15" s="149">
        <v>54082</v>
      </c>
      <c r="J15" s="95">
        <v>54802</v>
      </c>
      <c r="K15" s="99">
        <f t="shared" si="2"/>
        <v>-720</v>
      </c>
      <c r="L15" s="62"/>
      <c r="M15" s="359">
        <v>565</v>
      </c>
      <c r="N15" s="358">
        <f t="shared" si="4"/>
        <v>199</v>
      </c>
      <c r="O15" s="441">
        <v>764</v>
      </c>
      <c r="P15" s="445">
        <v>56870</v>
      </c>
    </row>
    <row r="16" spans="1:16" x14ac:dyDescent="0.25">
      <c r="A16" s="121" t="s">
        <v>1</v>
      </c>
      <c r="B16" s="126">
        <v>111</v>
      </c>
      <c r="C16" s="3" t="s">
        <v>12</v>
      </c>
      <c r="D16" s="117">
        <v>1779</v>
      </c>
      <c r="E16" s="139">
        <v>1</v>
      </c>
      <c r="F16" s="136">
        <f t="shared" si="0"/>
        <v>12564</v>
      </c>
      <c r="G16" s="27">
        <f t="shared" si="3"/>
        <v>4423</v>
      </c>
      <c r="H16" s="133">
        <f t="shared" si="1"/>
        <v>890</v>
      </c>
      <c r="I16" s="149">
        <v>17877</v>
      </c>
      <c r="J16" s="95">
        <v>18785</v>
      </c>
      <c r="K16" s="99">
        <f t="shared" si="2"/>
        <v>-908</v>
      </c>
      <c r="L16" s="351">
        <f>SUM(J6:J18)</f>
        <v>410293.18410000001</v>
      </c>
      <c r="M16" s="359">
        <v>188</v>
      </c>
      <c r="N16" s="358">
        <f t="shared" si="4"/>
        <v>66</v>
      </c>
      <c r="O16" s="441">
        <v>254</v>
      </c>
      <c r="P16" s="445">
        <v>18806</v>
      </c>
    </row>
    <row r="17" spans="1:16" x14ac:dyDescent="0.25">
      <c r="A17" s="121" t="s">
        <v>1</v>
      </c>
      <c r="B17" s="126">
        <v>112</v>
      </c>
      <c r="C17" s="3" t="s">
        <v>13</v>
      </c>
      <c r="D17" s="117">
        <v>4788</v>
      </c>
      <c r="E17" s="139">
        <v>2</v>
      </c>
      <c r="F17" s="136">
        <f t="shared" si="0"/>
        <v>25128</v>
      </c>
      <c r="G17" s="27">
        <f t="shared" si="3"/>
        <v>8845</v>
      </c>
      <c r="H17" s="147">
        <f t="shared" si="1"/>
        <v>2394</v>
      </c>
      <c r="I17" s="149">
        <v>36367</v>
      </c>
      <c r="J17" s="95">
        <v>37990</v>
      </c>
      <c r="K17" s="99">
        <f t="shared" si="2"/>
        <v>-1623</v>
      </c>
      <c r="L17" s="62"/>
      <c r="M17" s="359">
        <v>377</v>
      </c>
      <c r="N17" s="358">
        <f t="shared" si="4"/>
        <v>133</v>
      </c>
      <c r="O17" s="441">
        <v>510</v>
      </c>
      <c r="P17" s="480">
        <v>36877</v>
      </c>
    </row>
    <row r="18" spans="1:16" ht="13.8" thickBot="1" x14ac:dyDescent="0.3">
      <c r="A18" s="460" t="s">
        <v>1</v>
      </c>
      <c r="B18" s="379">
        <v>114</v>
      </c>
      <c r="C18" s="29" t="s">
        <v>14</v>
      </c>
      <c r="D18" s="118">
        <v>3848</v>
      </c>
      <c r="E18" s="464">
        <v>2</v>
      </c>
      <c r="F18" s="232">
        <f t="shared" si="0"/>
        <v>25128</v>
      </c>
      <c r="G18" s="269">
        <f t="shared" si="3"/>
        <v>8845</v>
      </c>
      <c r="H18" s="380">
        <f t="shared" si="1"/>
        <v>1924</v>
      </c>
      <c r="I18" s="152">
        <v>35897</v>
      </c>
      <c r="J18" s="72">
        <v>39712</v>
      </c>
      <c r="K18" s="381">
        <f t="shared" si="2"/>
        <v>-3815</v>
      </c>
      <c r="L18" s="382">
        <f>SUM(I6:I18)</f>
        <v>393941</v>
      </c>
      <c r="M18" s="363">
        <v>377</v>
      </c>
      <c r="N18" s="364">
        <f t="shared" si="4"/>
        <v>133</v>
      </c>
      <c r="O18" s="444">
        <v>510</v>
      </c>
      <c r="P18" s="461">
        <v>37757</v>
      </c>
    </row>
    <row r="19" spans="1:16" x14ac:dyDescent="0.25">
      <c r="A19" s="367" t="s">
        <v>154</v>
      </c>
      <c r="B19" s="384">
        <v>201</v>
      </c>
      <c r="C19" s="109" t="s">
        <v>15</v>
      </c>
      <c r="D19" s="385">
        <v>4840</v>
      </c>
      <c r="E19" s="142">
        <v>3</v>
      </c>
      <c r="F19" s="368">
        <f t="shared" si="0"/>
        <v>37692</v>
      </c>
      <c r="G19" s="369">
        <f t="shared" si="3"/>
        <v>13268</v>
      </c>
      <c r="H19" s="370">
        <f t="shared" si="1"/>
        <v>2420</v>
      </c>
      <c r="I19" s="371">
        <v>53380</v>
      </c>
      <c r="J19" s="372">
        <v>53620</v>
      </c>
      <c r="K19" s="373">
        <f t="shared" si="2"/>
        <v>-240</v>
      </c>
      <c r="L19" s="374"/>
      <c r="M19" s="375">
        <v>565</v>
      </c>
      <c r="N19" s="376">
        <f t="shared" si="4"/>
        <v>199</v>
      </c>
      <c r="O19" s="440">
        <v>764</v>
      </c>
      <c r="P19" s="462">
        <v>56168</v>
      </c>
    </row>
    <row r="20" spans="1:16" x14ac:dyDescent="0.25">
      <c r="A20" s="121" t="s">
        <v>154</v>
      </c>
      <c r="B20" s="128">
        <v>202</v>
      </c>
      <c r="C20" s="3" t="s">
        <v>16</v>
      </c>
      <c r="D20" s="264">
        <v>2770</v>
      </c>
      <c r="E20" s="139">
        <v>2</v>
      </c>
      <c r="F20" s="136">
        <f t="shared" si="0"/>
        <v>25128</v>
      </c>
      <c r="G20" s="27">
        <f t="shared" si="3"/>
        <v>8845</v>
      </c>
      <c r="H20" s="147">
        <f t="shared" si="1"/>
        <v>1385</v>
      </c>
      <c r="I20" s="149">
        <v>35358</v>
      </c>
      <c r="J20" s="95">
        <f t="shared" si="5"/>
        <v>35175.491979999999</v>
      </c>
      <c r="K20" s="99">
        <f t="shared" si="2"/>
        <v>182.50802000000112</v>
      </c>
      <c r="L20" s="62"/>
      <c r="M20" s="359">
        <v>377</v>
      </c>
      <c r="N20" s="358">
        <f t="shared" si="4"/>
        <v>133</v>
      </c>
      <c r="O20" s="441">
        <v>510</v>
      </c>
      <c r="P20" s="445">
        <v>37218</v>
      </c>
    </row>
    <row r="21" spans="1:16" x14ac:dyDescent="0.25">
      <c r="A21" s="121" t="s">
        <v>154</v>
      </c>
      <c r="B21" s="128">
        <v>203</v>
      </c>
      <c r="C21" s="3" t="s">
        <v>17</v>
      </c>
      <c r="D21" s="117">
        <v>2108</v>
      </c>
      <c r="E21" s="139">
        <v>1</v>
      </c>
      <c r="F21" s="136">
        <f t="shared" si="0"/>
        <v>12564</v>
      </c>
      <c r="G21" s="27">
        <f t="shared" si="3"/>
        <v>4423</v>
      </c>
      <c r="H21" s="133">
        <f t="shared" si="1"/>
        <v>1054</v>
      </c>
      <c r="I21" s="149">
        <v>18041</v>
      </c>
      <c r="J21" s="95">
        <f t="shared" si="5"/>
        <v>17948.36721</v>
      </c>
      <c r="K21" s="99">
        <f t="shared" si="2"/>
        <v>92.632789999999659</v>
      </c>
      <c r="L21" s="62"/>
      <c r="M21" s="359">
        <v>188</v>
      </c>
      <c r="N21" s="358">
        <f t="shared" si="4"/>
        <v>66</v>
      </c>
      <c r="O21" s="441">
        <v>254</v>
      </c>
      <c r="P21" s="445">
        <v>18970</v>
      </c>
    </row>
    <row r="22" spans="1:16" x14ac:dyDescent="0.25">
      <c r="A22" s="121" t="s">
        <v>154</v>
      </c>
      <c r="B22" s="128">
        <v>204</v>
      </c>
      <c r="C22" s="3" t="s">
        <v>18</v>
      </c>
      <c r="D22" s="264">
        <v>1707</v>
      </c>
      <c r="E22" s="139">
        <v>1</v>
      </c>
      <c r="F22" s="136">
        <f t="shared" si="0"/>
        <v>12564</v>
      </c>
      <c r="G22" s="27">
        <f t="shared" si="3"/>
        <v>4423</v>
      </c>
      <c r="H22" s="147">
        <f t="shared" si="1"/>
        <v>854</v>
      </c>
      <c r="I22" s="149">
        <v>17841</v>
      </c>
      <c r="J22" s="95">
        <f t="shared" si="5"/>
        <v>17749.405210000001</v>
      </c>
      <c r="K22" s="99">
        <f t="shared" si="2"/>
        <v>91.594789999999193</v>
      </c>
      <c r="L22" s="62"/>
      <c r="M22" s="359">
        <v>188</v>
      </c>
      <c r="N22" s="358">
        <f t="shared" si="4"/>
        <v>66</v>
      </c>
      <c r="O22" s="441">
        <v>254</v>
      </c>
      <c r="P22" s="445">
        <v>18770</v>
      </c>
    </row>
    <row r="23" spans="1:16" x14ac:dyDescent="0.25">
      <c r="A23" s="121" t="s">
        <v>154</v>
      </c>
      <c r="B23" s="128">
        <v>205</v>
      </c>
      <c r="C23" s="3" t="s">
        <v>19</v>
      </c>
      <c r="D23" s="117">
        <v>1775</v>
      </c>
      <c r="E23" s="139">
        <v>1</v>
      </c>
      <c r="F23" s="136">
        <f t="shared" si="0"/>
        <v>12564</v>
      </c>
      <c r="G23" s="27">
        <f t="shared" si="3"/>
        <v>4423</v>
      </c>
      <c r="H23" s="133">
        <f t="shared" si="1"/>
        <v>888</v>
      </c>
      <c r="I23" s="149">
        <v>17875</v>
      </c>
      <c r="J23" s="95">
        <v>17751</v>
      </c>
      <c r="K23" s="99">
        <f t="shared" si="2"/>
        <v>124</v>
      </c>
      <c r="L23" s="62"/>
      <c r="M23" s="359">
        <v>188</v>
      </c>
      <c r="N23" s="358">
        <f t="shared" si="4"/>
        <v>66</v>
      </c>
      <c r="O23" s="441">
        <v>254</v>
      </c>
      <c r="P23" s="445">
        <v>18804</v>
      </c>
    </row>
    <row r="24" spans="1:16" x14ac:dyDescent="0.25">
      <c r="A24" s="121" t="s">
        <v>154</v>
      </c>
      <c r="B24" s="128">
        <v>206</v>
      </c>
      <c r="C24" s="3" t="s">
        <v>20</v>
      </c>
      <c r="D24" s="117">
        <v>1422</v>
      </c>
      <c r="E24" s="139">
        <v>1</v>
      </c>
      <c r="F24" s="136">
        <f t="shared" si="0"/>
        <v>12564</v>
      </c>
      <c r="G24" s="27">
        <f t="shared" si="3"/>
        <v>4423</v>
      </c>
      <c r="H24" s="147">
        <f t="shared" si="1"/>
        <v>711</v>
      </c>
      <c r="I24" s="149">
        <v>17698</v>
      </c>
      <c r="J24" s="95">
        <f t="shared" si="5"/>
        <v>17607.147379999999</v>
      </c>
      <c r="K24" s="99">
        <f t="shared" si="2"/>
        <v>90.85262000000148</v>
      </c>
      <c r="L24" s="62"/>
      <c r="M24" s="359">
        <v>188</v>
      </c>
      <c r="N24" s="358">
        <f t="shared" si="4"/>
        <v>66</v>
      </c>
      <c r="O24" s="441">
        <v>254</v>
      </c>
      <c r="P24" s="445">
        <v>18627</v>
      </c>
    </row>
    <row r="25" spans="1:16" x14ac:dyDescent="0.25">
      <c r="A25" s="121" t="s">
        <v>154</v>
      </c>
      <c r="B25" s="128">
        <v>207</v>
      </c>
      <c r="C25" s="2" t="s">
        <v>21</v>
      </c>
      <c r="D25" s="117">
        <v>2157</v>
      </c>
      <c r="E25" s="139">
        <v>1</v>
      </c>
      <c r="F25" s="136">
        <f t="shared" si="0"/>
        <v>12564</v>
      </c>
      <c r="G25" s="27">
        <f t="shared" si="3"/>
        <v>4423</v>
      </c>
      <c r="H25" s="133">
        <f t="shared" si="1"/>
        <v>1079</v>
      </c>
      <c r="I25" s="149">
        <v>18066</v>
      </c>
      <c r="J25" s="95">
        <f t="shared" si="5"/>
        <v>17973.23746</v>
      </c>
      <c r="K25" s="99">
        <f t="shared" si="2"/>
        <v>92.762539999999717</v>
      </c>
      <c r="L25" s="62"/>
      <c r="M25" s="359">
        <v>188</v>
      </c>
      <c r="N25" s="358">
        <f t="shared" si="4"/>
        <v>66</v>
      </c>
      <c r="O25" s="441">
        <v>254</v>
      </c>
      <c r="P25" s="445">
        <v>18995</v>
      </c>
    </row>
    <row r="26" spans="1:16" x14ac:dyDescent="0.25">
      <c r="A26" s="121" t="s">
        <v>154</v>
      </c>
      <c r="B26" s="128">
        <v>208</v>
      </c>
      <c r="C26" s="3" t="s">
        <v>22</v>
      </c>
      <c r="D26" s="117">
        <v>3527</v>
      </c>
      <c r="E26" s="139">
        <v>2</v>
      </c>
      <c r="F26" s="136">
        <f t="shared" si="0"/>
        <v>25128</v>
      </c>
      <c r="G26" s="27">
        <f t="shared" si="3"/>
        <v>8845</v>
      </c>
      <c r="H26" s="147">
        <f t="shared" si="1"/>
        <v>1764</v>
      </c>
      <c r="I26" s="149">
        <v>35737</v>
      </c>
      <c r="J26" s="95">
        <f t="shared" si="5"/>
        <v>35552.524969999999</v>
      </c>
      <c r="K26" s="99">
        <f t="shared" si="2"/>
        <v>184.47503000000142</v>
      </c>
      <c r="L26" s="62"/>
      <c r="M26" s="359">
        <v>377</v>
      </c>
      <c r="N26" s="358">
        <f t="shared" si="4"/>
        <v>133</v>
      </c>
      <c r="O26" s="441">
        <v>510</v>
      </c>
      <c r="P26" s="445">
        <v>37596.5</v>
      </c>
    </row>
    <row r="27" spans="1:16" x14ac:dyDescent="0.25">
      <c r="A27" s="121" t="s">
        <v>154</v>
      </c>
      <c r="B27" s="128">
        <v>209</v>
      </c>
      <c r="C27" s="3" t="s">
        <v>23</v>
      </c>
      <c r="D27" s="117">
        <v>2103</v>
      </c>
      <c r="E27" s="139">
        <v>1</v>
      </c>
      <c r="F27" s="136">
        <f t="shared" si="0"/>
        <v>12564</v>
      </c>
      <c r="G27" s="27">
        <f t="shared" si="3"/>
        <v>4423</v>
      </c>
      <c r="H27" s="133">
        <f t="shared" si="1"/>
        <v>1052</v>
      </c>
      <c r="I27" s="149">
        <v>18039</v>
      </c>
      <c r="J27" s="95">
        <f t="shared" si="5"/>
        <v>17946.37759</v>
      </c>
      <c r="K27" s="99">
        <f t="shared" si="2"/>
        <v>92.622409999999945</v>
      </c>
      <c r="L27" s="351">
        <f>SUM(J19:J30)</f>
        <v>303113.02301999996</v>
      </c>
      <c r="M27" s="359">
        <v>188</v>
      </c>
      <c r="N27" s="358">
        <f t="shared" si="4"/>
        <v>66</v>
      </c>
      <c r="O27" s="441">
        <v>254</v>
      </c>
      <c r="P27" s="445">
        <v>18968</v>
      </c>
    </row>
    <row r="28" spans="1:16" x14ac:dyDescent="0.25">
      <c r="A28" s="121" t="s">
        <v>154</v>
      </c>
      <c r="B28" s="128">
        <v>210</v>
      </c>
      <c r="C28" s="3" t="s">
        <v>24</v>
      </c>
      <c r="D28" s="117">
        <v>1111</v>
      </c>
      <c r="E28" s="139">
        <v>1</v>
      </c>
      <c r="F28" s="136">
        <f t="shared" si="0"/>
        <v>12564</v>
      </c>
      <c r="G28" s="27">
        <f t="shared" si="3"/>
        <v>4423</v>
      </c>
      <c r="H28" s="147">
        <f t="shared" si="1"/>
        <v>556</v>
      </c>
      <c r="I28" s="149">
        <v>17543</v>
      </c>
      <c r="J28" s="95">
        <f t="shared" si="5"/>
        <v>17452.951829999998</v>
      </c>
      <c r="K28" s="99">
        <f t="shared" si="2"/>
        <v>90.048170000001846</v>
      </c>
      <c r="L28" s="62"/>
      <c r="M28" s="359">
        <v>188</v>
      </c>
      <c r="N28" s="358">
        <f t="shared" si="4"/>
        <v>66</v>
      </c>
      <c r="O28" s="441">
        <v>254</v>
      </c>
      <c r="P28" s="445">
        <v>18135</v>
      </c>
    </row>
    <row r="29" spans="1:16" x14ac:dyDescent="0.25">
      <c r="A29" s="121" t="s">
        <v>154</v>
      </c>
      <c r="B29" s="128">
        <v>211</v>
      </c>
      <c r="C29" s="3" t="s">
        <v>25</v>
      </c>
      <c r="D29" s="117">
        <v>3641</v>
      </c>
      <c r="E29" s="139">
        <v>2</v>
      </c>
      <c r="F29" s="136">
        <f t="shared" si="0"/>
        <v>25128</v>
      </c>
      <c r="G29" s="27">
        <f t="shared" si="3"/>
        <v>8845</v>
      </c>
      <c r="H29" s="147">
        <f t="shared" si="1"/>
        <v>1821</v>
      </c>
      <c r="I29" s="149">
        <v>35794</v>
      </c>
      <c r="J29" s="95">
        <v>36609</v>
      </c>
      <c r="K29" s="99">
        <f t="shared" si="2"/>
        <v>-815</v>
      </c>
      <c r="L29" s="62"/>
      <c r="M29" s="359">
        <v>377</v>
      </c>
      <c r="N29" s="358">
        <f t="shared" si="4"/>
        <v>133</v>
      </c>
      <c r="O29" s="441">
        <v>510</v>
      </c>
      <c r="P29" s="445">
        <v>37654</v>
      </c>
    </row>
    <row r="30" spans="1:16" ht="13.8" thickBot="1" x14ac:dyDescent="0.3">
      <c r="A30" s="122" t="s">
        <v>154</v>
      </c>
      <c r="B30" s="127">
        <v>212</v>
      </c>
      <c r="C30" s="111" t="s">
        <v>26</v>
      </c>
      <c r="D30" s="265">
        <v>1663</v>
      </c>
      <c r="E30" s="143">
        <v>1</v>
      </c>
      <c r="F30" s="347">
        <f t="shared" si="0"/>
        <v>12564</v>
      </c>
      <c r="G30" s="348">
        <f t="shared" si="3"/>
        <v>4423</v>
      </c>
      <c r="H30" s="148">
        <f t="shared" si="1"/>
        <v>832</v>
      </c>
      <c r="I30" s="150">
        <v>17819</v>
      </c>
      <c r="J30" s="116">
        <f t="shared" si="5"/>
        <v>17727.519390000001</v>
      </c>
      <c r="K30" s="349">
        <f t="shared" si="2"/>
        <v>91.480609999998705</v>
      </c>
      <c r="L30" s="352">
        <f>SUM(I19:I30)</f>
        <v>303191</v>
      </c>
      <c r="M30" s="377">
        <v>188</v>
      </c>
      <c r="N30" s="378">
        <f t="shared" si="4"/>
        <v>66</v>
      </c>
      <c r="O30" s="442">
        <v>254</v>
      </c>
      <c r="P30" s="463">
        <v>18748</v>
      </c>
    </row>
    <row r="31" spans="1:16" x14ac:dyDescent="0.25">
      <c r="A31" s="383" t="s">
        <v>155</v>
      </c>
      <c r="B31" s="384">
        <v>301</v>
      </c>
      <c r="C31" s="109" t="s">
        <v>27</v>
      </c>
      <c r="D31" s="385">
        <v>4527</v>
      </c>
      <c r="E31" s="142">
        <v>2</v>
      </c>
      <c r="F31" s="368">
        <f t="shared" si="0"/>
        <v>25128</v>
      </c>
      <c r="G31" s="369">
        <f t="shared" si="3"/>
        <v>8845</v>
      </c>
      <c r="H31" s="370">
        <f t="shared" si="1"/>
        <v>2264</v>
      </c>
      <c r="I31" s="371">
        <v>36237</v>
      </c>
      <c r="J31" s="372">
        <v>33622</v>
      </c>
      <c r="K31" s="373">
        <f t="shared" si="2"/>
        <v>2615</v>
      </c>
      <c r="L31" s="374"/>
      <c r="M31" s="375">
        <v>377</v>
      </c>
      <c r="N31" s="376">
        <f t="shared" si="4"/>
        <v>133</v>
      </c>
      <c r="O31" s="440">
        <v>510</v>
      </c>
      <c r="P31" s="462">
        <v>38097</v>
      </c>
    </row>
    <row r="32" spans="1:16" x14ac:dyDescent="0.25">
      <c r="A32" s="123" t="s">
        <v>155</v>
      </c>
      <c r="B32" s="128">
        <v>302</v>
      </c>
      <c r="C32" s="3" t="s">
        <v>28</v>
      </c>
      <c r="D32" s="117">
        <v>1525</v>
      </c>
      <c r="E32" s="139">
        <v>1</v>
      </c>
      <c r="F32" s="136">
        <f t="shared" si="0"/>
        <v>12564</v>
      </c>
      <c r="G32" s="27">
        <f t="shared" si="3"/>
        <v>4423</v>
      </c>
      <c r="H32" s="147">
        <f t="shared" si="1"/>
        <v>763</v>
      </c>
      <c r="I32" s="149">
        <v>17750</v>
      </c>
      <c r="J32" s="95">
        <f t="shared" si="5"/>
        <v>17658.877499999999</v>
      </c>
      <c r="K32" s="99">
        <f t="shared" si="2"/>
        <v>91.12250000000131</v>
      </c>
      <c r="L32" s="62"/>
      <c r="M32" s="359">
        <v>188</v>
      </c>
      <c r="N32" s="358">
        <f t="shared" si="4"/>
        <v>66</v>
      </c>
      <c r="O32" s="441">
        <v>254</v>
      </c>
      <c r="P32" s="445">
        <v>18680</v>
      </c>
    </row>
    <row r="33" spans="1:16" x14ac:dyDescent="0.25">
      <c r="A33" s="123" t="s">
        <v>155</v>
      </c>
      <c r="B33" s="129">
        <v>303</v>
      </c>
      <c r="C33" s="4" t="s">
        <v>29</v>
      </c>
      <c r="D33" s="268">
        <v>1455</v>
      </c>
      <c r="E33" s="144">
        <v>1</v>
      </c>
      <c r="F33" s="136">
        <f t="shared" si="0"/>
        <v>12564</v>
      </c>
      <c r="G33" s="27">
        <f t="shared" si="3"/>
        <v>4423</v>
      </c>
      <c r="H33" s="133">
        <f t="shared" si="1"/>
        <v>728</v>
      </c>
      <c r="I33" s="149">
        <v>17715</v>
      </c>
      <c r="J33" s="95">
        <f t="shared" si="5"/>
        <v>17624.059150000001</v>
      </c>
      <c r="K33" s="99">
        <f t="shared" si="2"/>
        <v>90.940849999999045</v>
      </c>
      <c r="L33" s="62"/>
      <c r="M33" s="359">
        <v>188</v>
      </c>
      <c r="N33" s="358">
        <f t="shared" si="4"/>
        <v>66</v>
      </c>
      <c r="O33" s="441">
        <v>254</v>
      </c>
      <c r="P33" s="445">
        <v>18644</v>
      </c>
    </row>
    <row r="34" spans="1:16" x14ac:dyDescent="0.25">
      <c r="A34" s="123" t="s">
        <v>155</v>
      </c>
      <c r="B34" s="130">
        <v>304</v>
      </c>
      <c r="C34" s="3" t="s">
        <v>30</v>
      </c>
      <c r="D34" s="266">
        <v>2956</v>
      </c>
      <c r="E34" s="263">
        <v>2</v>
      </c>
      <c r="F34" s="136">
        <f t="shared" si="0"/>
        <v>25128</v>
      </c>
      <c r="G34" s="27">
        <f t="shared" si="3"/>
        <v>8845</v>
      </c>
      <c r="H34" s="147">
        <f t="shared" si="1"/>
        <v>1478</v>
      </c>
      <c r="I34" s="149">
        <v>35451</v>
      </c>
      <c r="J34" s="95">
        <v>32268</v>
      </c>
      <c r="K34" s="99">
        <f t="shared" si="2"/>
        <v>3183</v>
      </c>
      <c r="L34" s="62"/>
      <c r="M34" s="359">
        <v>377</v>
      </c>
      <c r="N34" s="358">
        <f t="shared" si="4"/>
        <v>133</v>
      </c>
      <c r="O34" s="441">
        <v>510</v>
      </c>
      <c r="P34" s="445">
        <v>37311</v>
      </c>
    </row>
    <row r="35" spans="1:16" x14ac:dyDescent="0.25">
      <c r="A35" s="123" t="s">
        <v>155</v>
      </c>
      <c r="B35" s="128">
        <v>305</v>
      </c>
      <c r="C35" s="3" t="s">
        <v>31</v>
      </c>
      <c r="D35" s="117">
        <v>2913</v>
      </c>
      <c r="E35" s="139">
        <v>2</v>
      </c>
      <c r="F35" s="136">
        <f t="shared" si="0"/>
        <v>25128</v>
      </c>
      <c r="G35" s="27">
        <f t="shared" si="3"/>
        <v>8845</v>
      </c>
      <c r="H35" s="133">
        <f t="shared" si="1"/>
        <v>1457</v>
      </c>
      <c r="I35" s="149">
        <v>35430</v>
      </c>
      <c r="J35" s="95">
        <v>30247</v>
      </c>
      <c r="K35" s="99">
        <f t="shared" si="2"/>
        <v>5183</v>
      </c>
      <c r="L35" s="62"/>
      <c r="M35" s="359">
        <v>377</v>
      </c>
      <c r="N35" s="358">
        <f t="shared" si="4"/>
        <v>133</v>
      </c>
      <c r="O35" s="441">
        <v>510</v>
      </c>
      <c r="P35" s="445">
        <v>37292</v>
      </c>
    </row>
    <row r="36" spans="1:16" x14ac:dyDescent="0.25">
      <c r="A36" s="123" t="s">
        <v>155</v>
      </c>
      <c r="B36" s="128">
        <v>306</v>
      </c>
      <c r="C36" s="3" t="s">
        <v>32</v>
      </c>
      <c r="D36" s="117">
        <v>1070</v>
      </c>
      <c r="E36" s="139">
        <v>1</v>
      </c>
      <c r="F36" s="136">
        <f t="shared" si="0"/>
        <v>12564</v>
      </c>
      <c r="G36" s="27">
        <f t="shared" si="3"/>
        <v>4423</v>
      </c>
      <c r="H36" s="147">
        <f t="shared" si="1"/>
        <v>535</v>
      </c>
      <c r="I36" s="149">
        <v>17522</v>
      </c>
      <c r="J36" s="95">
        <f t="shared" si="5"/>
        <v>17432.060819999999</v>
      </c>
      <c r="K36" s="99">
        <f t="shared" si="2"/>
        <v>89.939180000001215</v>
      </c>
      <c r="L36" s="62"/>
      <c r="M36" s="359">
        <v>188</v>
      </c>
      <c r="N36" s="358">
        <f t="shared" si="4"/>
        <v>66</v>
      </c>
      <c r="O36" s="441">
        <v>254</v>
      </c>
      <c r="P36" s="445">
        <v>18451</v>
      </c>
    </row>
    <row r="37" spans="1:16" x14ac:dyDescent="0.25">
      <c r="A37" s="123" t="s">
        <v>155</v>
      </c>
      <c r="B37" s="130">
        <v>307</v>
      </c>
      <c r="C37" s="5" t="s">
        <v>33</v>
      </c>
      <c r="D37" s="264">
        <v>2351</v>
      </c>
      <c r="E37" s="263">
        <v>1</v>
      </c>
      <c r="F37" s="136">
        <f t="shared" ref="F37:F68" si="6">E37*1047*12</f>
        <v>12564</v>
      </c>
      <c r="G37" s="27">
        <f t="shared" si="3"/>
        <v>4423</v>
      </c>
      <c r="H37" s="133">
        <f t="shared" ref="H37:H68" si="7">ROUND(D37*0.5,0)</f>
        <v>1176</v>
      </c>
      <c r="I37" s="149">
        <v>18163</v>
      </c>
      <c r="J37" s="95">
        <f t="shared" si="5"/>
        <v>18069.73403</v>
      </c>
      <c r="K37" s="99">
        <f t="shared" si="2"/>
        <v>93.26597000000038</v>
      </c>
      <c r="L37" s="62"/>
      <c r="M37" s="359">
        <v>188</v>
      </c>
      <c r="N37" s="358">
        <f t="shared" si="4"/>
        <v>66</v>
      </c>
      <c r="O37" s="441">
        <v>254</v>
      </c>
      <c r="P37" s="445">
        <v>19092</v>
      </c>
    </row>
    <row r="38" spans="1:16" x14ac:dyDescent="0.25">
      <c r="A38" s="123" t="s">
        <v>155</v>
      </c>
      <c r="B38" s="128">
        <v>308</v>
      </c>
      <c r="C38" s="3" t="s">
        <v>34</v>
      </c>
      <c r="D38" s="117">
        <v>1615</v>
      </c>
      <c r="E38" s="139">
        <v>1</v>
      </c>
      <c r="F38" s="136">
        <f t="shared" si="6"/>
        <v>12564</v>
      </c>
      <c r="G38" s="27">
        <f t="shared" si="3"/>
        <v>4423</v>
      </c>
      <c r="H38" s="147">
        <f t="shared" si="7"/>
        <v>808</v>
      </c>
      <c r="I38" s="149">
        <v>17795</v>
      </c>
      <c r="J38" s="95">
        <f t="shared" si="5"/>
        <v>17703.643949999998</v>
      </c>
      <c r="K38" s="99">
        <f t="shared" si="2"/>
        <v>91.356050000002142</v>
      </c>
      <c r="L38" s="62"/>
      <c r="M38" s="359">
        <v>188</v>
      </c>
      <c r="N38" s="358">
        <f t="shared" si="4"/>
        <v>66</v>
      </c>
      <c r="O38" s="441">
        <v>254</v>
      </c>
      <c r="P38" s="445">
        <v>18724</v>
      </c>
    </row>
    <row r="39" spans="1:16" x14ac:dyDescent="0.25">
      <c r="A39" s="123" t="s">
        <v>155</v>
      </c>
      <c r="B39" s="128">
        <v>309</v>
      </c>
      <c r="C39" s="3" t="s">
        <v>35</v>
      </c>
      <c r="D39" s="117">
        <v>3134</v>
      </c>
      <c r="E39" s="139">
        <v>2</v>
      </c>
      <c r="F39" s="136">
        <f t="shared" si="6"/>
        <v>25128</v>
      </c>
      <c r="G39" s="27">
        <f t="shared" si="3"/>
        <v>8845</v>
      </c>
      <c r="H39" s="133">
        <f t="shared" si="7"/>
        <v>1567</v>
      </c>
      <c r="I39" s="149">
        <v>35540</v>
      </c>
      <c r="J39" s="95">
        <f t="shared" si="5"/>
        <v>35356.547399999996</v>
      </c>
      <c r="K39" s="99">
        <f t="shared" si="2"/>
        <v>183.45260000000417</v>
      </c>
      <c r="L39" s="62"/>
      <c r="M39" s="359">
        <v>377</v>
      </c>
      <c r="N39" s="358">
        <f t="shared" si="4"/>
        <v>133</v>
      </c>
      <c r="O39" s="441">
        <v>510</v>
      </c>
      <c r="P39" s="445">
        <v>37399</v>
      </c>
    </row>
    <row r="40" spans="1:16" x14ac:dyDescent="0.25">
      <c r="A40" s="123" t="s">
        <v>155</v>
      </c>
      <c r="B40" s="128">
        <v>310</v>
      </c>
      <c r="C40" s="3" t="s">
        <v>36</v>
      </c>
      <c r="D40" s="117">
        <v>2728</v>
      </c>
      <c r="E40" s="139">
        <v>2</v>
      </c>
      <c r="F40" s="136">
        <f t="shared" si="6"/>
        <v>25128</v>
      </c>
      <c r="G40" s="27">
        <f t="shared" si="3"/>
        <v>8845</v>
      </c>
      <c r="H40" s="147">
        <f t="shared" si="7"/>
        <v>1364</v>
      </c>
      <c r="I40" s="149">
        <v>35337</v>
      </c>
      <c r="J40" s="95">
        <f t="shared" si="5"/>
        <v>35154.60097</v>
      </c>
      <c r="K40" s="99">
        <f t="shared" si="2"/>
        <v>182.39903000000049</v>
      </c>
      <c r="L40" s="351">
        <f>SUM(J31:J43)</f>
        <v>355991.67845000001</v>
      </c>
      <c r="M40" s="359">
        <v>377</v>
      </c>
      <c r="N40" s="358">
        <f t="shared" si="4"/>
        <v>133</v>
      </c>
      <c r="O40" s="441">
        <v>510</v>
      </c>
      <c r="P40" s="445">
        <v>37177</v>
      </c>
    </row>
    <row r="41" spans="1:16" x14ac:dyDescent="0.25">
      <c r="A41" s="123" t="s">
        <v>155</v>
      </c>
      <c r="B41" s="128">
        <v>312</v>
      </c>
      <c r="C41" s="390" t="s">
        <v>37</v>
      </c>
      <c r="D41" s="117">
        <v>2796</v>
      </c>
      <c r="E41" s="391">
        <v>2</v>
      </c>
      <c r="F41" s="136">
        <f t="shared" si="6"/>
        <v>25128</v>
      </c>
      <c r="G41" s="27">
        <f t="shared" si="3"/>
        <v>8845</v>
      </c>
      <c r="H41" s="133">
        <f t="shared" si="7"/>
        <v>1398</v>
      </c>
      <c r="I41" s="149">
        <v>35371</v>
      </c>
      <c r="J41" s="95">
        <v>32188</v>
      </c>
      <c r="K41" s="99">
        <f t="shared" si="2"/>
        <v>3183</v>
      </c>
      <c r="L41" s="62"/>
      <c r="M41" s="359">
        <v>377</v>
      </c>
      <c r="N41" s="358">
        <f t="shared" si="4"/>
        <v>133</v>
      </c>
      <c r="O41" s="441">
        <v>510</v>
      </c>
      <c r="P41" s="445">
        <v>36531</v>
      </c>
    </row>
    <row r="42" spans="1:16" x14ac:dyDescent="0.25">
      <c r="A42" s="123" t="s">
        <v>155</v>
      </c>
      <c r="B42" s="126">
        <v>313</v>
      </c>
      <c r="C42" s="390" t="s">
        <v>38</v>
      </c>
      <c r="D42" s="117">
        <v>2899</v>
      </c>
      <c r="E42" s="391">
        <v>2</v>
      </c>
      <c r="F42" s="136">
        <f t="shared" si="6"/>
        <v>25128</v>
      </c>
      <c r="G42" s="27">
        <f t="shared" si="3"/>
        <v>8845</v>
      </c>
      <c r="H42" s="147">
        <f t="shared" si="7"/>
        <v>1450</v>
      </c>
      <c r="I42" s="149">
        <v>35423</v>
      </c>
      <c r="J42" s="95">
        <f t="shared" si="5"/>
        <v>35240.154629999997</v>
      </c>
      <c r="K42" s="99">
        <f t="shared" si="2"/>
        <v>182.84537000000273</v>
      </c>
      <c r="L42" s="62"/>
      <c r="M42" s="359">
        <v>377</v>
      </c>
      <c r="N42" s="358">
        <f t="shared" si="4"/>
        <v>133</v>
      </c>
      <c r="O42" s="441">
        <v>510</v>
      </c>
      <c r="P42" s="445">
        <v>37283</v>
      </c>
    </row>
    <row r="43" spans="1:16" ht="13.8" thickBot="1" x14ac:dyDescent="0.3">
      <c r="A43" s="124" t="s">
        <v>155</v>
      </c>
      <c r="B43" s="127">
        <v>315</v>
      </c>
      <c r="C43" s="392" t="s">
        <v>39</v>
      </c>
      <c r="D43" s="265">
        <v>3275</v>
      </c>
      <c r="E43" s="393">
        <v>2</v>
      </c>
      <c r="F43" s="347">
        <f t="shared" si="6"/>
        <v>25128</v>
      </c>
      <c r="G43" s="348">
        <f t="shared" si="3"/>
        <v>8845</v>
      </c>
      <c r="H43" s="148">
        <f t="shared" si="7"/>
        <v>1638</v>
      </c>
      <c r="I43" s="150">
        <v>35611</v>
      </c>
      <c r="J43" s="116">
        <v>33427</v>
      </c>
      <c r="K43" s="349">
        <f t="shared" si="2"/>
        <v>2184</v>
      </c>
      <c r="L43" s="352">
        <f>SUM(I31:I43)</f>
        <v>373345</v>
      </c>
      <c r="M43" s="377">
        <v>377</v>
      </c>
      <c r="N43" s="378">
        <f t="shared" si="4"/>
        <v>133</v>
      </c>
      <c r="O43" s="442">
        <v>510</v>
      </c>
      <c r="P43" s="463">
        <v>37491</v>
      </c>
    </row>
    <row r="44" spans="1:16" x14ac:dyDescent="0.25">
      <c r="A44" s="383" t="s">
        <v>40</v>
      </c>
      <c r="B44" s="384">
        <v>401</v>
      </c>
      <c r="C44" s="394" t="s">
        <v>41</v>
      </c>
      <c r="D44" s="385">
        <v>3114</v>
      </c>
      <c r="E44" s="395">
        <v>2</v>
      </c>
      <c r="F44" s="368">
        <f t="shared" si="6"/>
        <v>25128</v>
      </c>
      <c r="G44" s="369">
        <f t="shared" si="3"/>
        <v>8845</v>
      </c>
      <c r="H44" s="370">
        <f t="shared" si="7"/>
        <v>1557</v>
      </c>
      <c r="I44" s="371">
        <v>35530</v>
      </c>
      <c r="J44" s="372">
        <v>36347</v>
      </c>
      <c r="K44" s="373">
        <f t="shared" si="2"/>
        <v>-817</v>
      </c>
      <c r="L44" s="374"/>
      <c r="M44" s="375">
        <v>377</v>
      </c>
      <c r="N44" s="376">
        <f t="shared" si="4"/>
        <v>133</v>
      </c>
      <c r="O44" s="440">
        <v>510</v>
      </c>
      <c r="P44" s="462">
        <v>37390</v>
      </c>
    </row>
    <row r="45" spans="1:16" x14ac:dyDescent="0.25">
      <c r="A45" s="123" t="s">
        <v>40</v>
      </c>
      <c r="B45" s="128">
        <v>402</v>
      </c>
      <c r="C45" s="390" t="s">
        <v>42</v>
      </c>
      <c r="D45" s="117">
        <v>1697</v>
      </c>
      <c r="E45" s="391">
        <v>1</v>
      </c>
      <c r="F45" s="136">
        <f t="shared" si="6"/>
        <v>12564</v>
      </c>
      <c r="G45" s="27">
        <f t="shared" si="3"/>
        <v>4423</v>
      </c>
      <c r="H45" s="147">
        <f t="shared" si="7"/>
        <v>849</v>
      </c>
      <c r="I45" s="149">
        <v>17836</v>
      </c>
      <c r="J45" s="95">
        <f t="shared" si="5"/>
        <v>17744.43116</v>
      </c>
      <c r="K45" s="99">
        <f t="shared" si="2"/>
        <v>91.568839999999909</v>
      </c>
      <c r="L45" s="62"/>
      <c r="M45" s="359">
        <v>188</v>
      </c>
      <c r="N45" s="358">
        <f t="shared" si="4"/>
        <v>66</v>
      </c>
      <c r="O45" s="441">
        <v>254</v>
      </c>
      <c r="P45" s="445">
        <v>18749</v>
      </c>
    </row>
    <row r="46" spans="1:16" x14ac:dyDescent="0.25">
      <c r="A46" s="123" t="s">
        <v>40</v>
      </c>
      <c r="B46" s="128">
        <v>403</v>
      </c>
      <c r="C46" s="390" t="s">
        <v>43</v>
      </c>
      <c r="D46" s="117">
        <v>1295</v>
      </c>
      <c r="E46" s="391">
        <v>1</v>
      </c>
      <c r="F46" s="136">
        <f t="shared" si="6"/>
        <v>12564</v>
      </c>
      <c r="G46" s="27">
        <f t="shared" si="3"/>
        <v>4423</v>
      </c>
      <c r="H46" s="133">
        <f t="shared" si="7"/>
        <v>648</v>
      </c>
      <c r="I46" s="149">
        <v>17635</v>
      </c>
      <c r="J46" s="95">
        <f t="shared" si="5"/>
        <v>17544.47435</v>
      </c>
      <c r="K46" s="99">
        <f t="shared" si="2"/>
        <v>90.525649999999587</v>
      </c>
      <c r="L46" s="62"/>
      <c r="M46" s="359">
        <v>188</v>
      </c>
      <c r="N46" s="358">
        <f t="shared" si="4"/>
        <v>66</v>
      </c>
      <c r="O46" s="441">
        <v>254</v>
      </c>
      <c r="P46" s="445">
        <v>18564</v>
      </c>
    </row>
    <row r="47" spans="1:16" x14ac:dyDescent="0.25">
      <c r="A47" s="123" t="s">
        <v>40</v>
      </c>
      <c r="B47" s="128">
        <v>405</v>
      </c>
      <c r="C47" s="390" t="s">
        <v>44</v>
      </c>
      <c r="D47" s="117">
        <v>2876</v>
      </c>
      <c r="E47" s="391">
        <v>2</v>
      </c>
      <c r="F47" s="136">
        <f t="shared" si="6"/>
        <v>25128</v>
      </c>
      <c r="G47" s="27">
        <f t="shared" si="3"/>
        <v>8845</v>
      </c>
      <c r="H47" s="147">
        <f t="shared" si="7"/>
        <v>1438</v>
      </c>
      <c r="I47" s="149">
        <v>35411</v>
      </c>
      <c r="J47" s="95">
        <f t="shared" si="5"/>
        <v>35228.216909999996</v>
      </c>
      <c r="K47" s="99">
        <f t="shared" si="2"/>
        <v>182.78309000000445</v>
      </c>
      <c r="L47" s="62"/>
      <c r="M47" s="359">
        <v>377</v>
      </c>
      <c r="N47" s="358">
        <f t="shared" si="4"/>
        <v>133</v>
      </c>
      <c r="O47" s="441">
        <v>510</v>
      </c>
      <c r="P47" s="445">
        <v>37271</v>
      </c>
    </row>
    <row r="48" spans="1:16" x14ac:dyDescent="0.25">
      <c r="A48" s="123" t="s">
        <v>40</v>
      </c>
      <c r="B48" s="128">
        <v>406</v>
      </c>
      <c r="C48" s="390" t="s">
        <v>45</v>
      </c>
      <c r="D48" s="117">
        <v>2000</v>
      </c>
      <c r="E48" s="391">
        <v>1</v>
      </c>
      <c r="F48" s="136">
        <f t="shared" si="6"/>
        <v>12564</v>
      </c>
      <c r="G48" s="27">
        <f t="shared" si="3"/>
        <v>4423</v>
      </c>
      <c r="H48" s="133">
        <f t="shared" si="7"/>
        <v>1000</v>
      </c>
      <c r="I48" s="149">
        <v>17987</v>
      </c>
      <c r="J48" s="95">
        <f t="shared" si="5"/>
        <v>17894.64747</v>
      </c>
      <c r="K48" s="99">
        <f t="shared" si="2"/>
        <v>92.352530000000115</v>
      </c>
      <c r="L48" s="62"/>
      <c r="M48" s="359">
        <v>188</v>
      </c>
      <c r="N48" s="358">
        <f t="shared" si="4"/>
        <v>66</v>
      </c>
      <c r="O48" s="441">
        <v>254</v>
      </c>
      <c r="P48" s="445">
        <v>18916</v>
      </c>
    </row>
    <row r="49" spans="1:16" x14ac:dyDescent="0.25">
      <c r="A49" s="123" t="s">
        <v>40</v>
      </c>
      <c r="B49" s="128">
        <v>407</v>
      </c>
      <c r="C49" s="390" t="s">
        <v>46</v>
      </c>
      <c r="D49" s="117">
        <v>1106</v>
      </c>
      <c r="E49" s="391">
        <v>1</v>
      </c>
      <c r="F49" s="136">
        <f t="shared" si="6"/>
        <v>12564</v>
      </c>
      <c r="G49" s="27">
        <f t="shared" si="3"/>
        <v>4423</v>
      </c>
      <c r="H49" s="147">
        <f t="shared" si="7"/>
        <v>553</v>
      </c>
      <c r="I49" s="149">
        <v>17540</v>
      </c>
      <c r="J49" s="95">
        <f t="shared" si="5"/>
        <v>17449.967399999998</v>
      </c>
      <c r="K49" s="99">
        <f t="shared" si="2"/>
        <v>90.032600000002276</v>
      </c>
      <c r="L49" s="62"/>
      <c r="M49" s="359">
        <v>188</v>
      </c>
      <c r="N49" s="358">
        <f t="shared" si="4"/>
        <v>66</v>
      </c>
      <c r="O49" s="441">
        <v>254</v>
      </c>
      <c r="P49" s="445">
        <v>18469</v>
      </c>
    </row>
    <row r="50" spans="1:16" x14ac:dyDescent="0.25">
      <c r="A50" s="123" t="s">
        <v>40</v>
      </c>
      <c r="B50" s="128">
        <v>408</v>
      </c>
      <c r="C50" s="390" t="s">
        <v>47</v>
      </c>
      <c r="D50" s="117">
        <v>1878</v>
      </c>
      <c r="E50" s="391">
        <v>1</v>
      </c>
      <c r="F50" s="136">
        <f t="shared" si="6"/>
        <v>12564</v>
      </c>
      <c r="G50" s="27">
        <f t="shared" si="3"/>
        <v>4423</v>
      </c>
      <c r="H50" s="133">
        <f t="shared" si="7"/>
        <v>939</v>
      </c>
      <c r="I50" s="149">
        <v>17926</v>
      </c>
      <c r="J50" s="95">
        <f t="shared" si="5"/>
        <v>17833.964059999998</v>
      </c>
      <c r="K50" s="99">
        <f t="shared" si="2"/>
        <v>92.035940000001574</v>
      </c>
      <c r="L50" s="62"/>
      <c r="M50" s="359">
        <v>188</v>
      </c>
      <c r="N50" s="358">
        <f t="shared" si="4"/>
        <v>66</v>
      </c>
      <c r="O50" s="441">
        <v>254</v>
      </c>
      <c r="P50" s="445">
        <v>18837</v>
      </c>
    </row>
    <row r="51" spans="1:16" x14ac:dyDescent="0.25">
      <c r="A51" s="123" t="s">
        <v>40</v>
      </c>
      <c r="B51" s="128">
        <v>409</v>
      </c>
      <c r="C51" s="390" t="s">
        <v>48</v>
      </c>
      <c r="D51" s="117">
        <v>6618</v>
      </c>
      <c r="E51" s="391">
        <v>3</v>
      </c>
      <c r="F51" s="136">
        <f t="shared" si="6"/>
        <v>37692</v>
      </c>
      <c r="G51" s="27">
        <f t="shared" si="3"/>
        <v>13268</v>
      </c>
      <c r="H51" s="147">
        <f t="shared" si="7"/>
        <v>3309</v>
      </c>
      <c r="I51" s="149">
        <v>54269</v>
      </c>
      <c r="J51" s="95">
        <f t="shared" si="5"/>
        <v>53988.343889999996</v>
      </c>
      <c r="K51" s="99">
        <f t="shared" si="2"/>
        <v>280.65611000000354</v>
      </c>
      <c r="L51" s="62"/>
      <c r="M51" s="359">
        <v>565</v>
      </c>
      <c r="N51" s="358">
        <f t="shared" si="4"/>
        <v>199</v>
      </c>
      <c r="O51" s="441">
        <v>764</v>
      </c>
      <c r="P51" s="445">
        <v>57061</v>
      </c>
    </row>
    <row r="52" spans="1:16" x14ac:dyDescent="0.25">
      <c r="A52" s="123" t="s">
        <v>40</v>
      </c>
      <c r="B52" s="128">
        <v>411</v>
      </c>
      <c r="C52" s="390" t="s">
        <v>49</v>
      </c>
      <c r="D52" s="117">
        <v>1152</v>
      </c>
      <c r="E52" s="391">
        <v>1</v>
      </c>
      <c r="F52" s="136">
        <f t="shared" si="6"/>
        <v>12564</v>
      </c>
      <c r="G52" s="27">
        <f t="shared" si="3"/>
        <v>4423</v>
      </c>
      <c r="H52" s="133">
        <f t="shared" si="7"/>
        <v>576</v>
      </c>
      <c r="I52" s="149">
        <v>17563</v>
      </c>
      <c r="J52" s="95">
        <f t="shared" si="5"/>
        <v>17472.848030000001</v>
      </c>
      <c r="K52" s="99">
        <f t="shared" si="2"/>
        <v>90.151969999998983</v>
      </c>
      <c r="L52" s="62"/>
      <c r="M52" s="359">
        <v>188</v>
      </c>
      <c r="N52" s="358">
        <f t="shared" si="4"/>
        <v>66</v>
      </c>
      <c r="O52" s="441">
        <v>254</v>
      </c>
      <c r="P52" s="445">
        <v>18492</v>
      </c>
    </row>
    <row r="53" spans="1:16" x14ac:dyDescent="0.25">
      <c r="A53" s="123" t="s">
        <v>40</v>
      </c>
      <c r="B53" s="128">
        <v>412</v>
      </c>
      <c r="C53" s="390" t="s">
        <v>50</v>
      </c>
      <c r="D53" s="117">
        <v>3288</v>
      </c>
      <c r="E53" s="391">
        <v>2</v>
      </c>
      <c r="F53" s="136">
        <f t="shared" si="6"/>
        <v>25128</v>
      </c>
      <c r="G53" s="27">
        <f t="shared" si="3"/>
        <v>8845</v>
      </c>
      <c r="H53" s="147">
        <f t="shared" si="7"/>
        <v>1644</v>
      </c>
      <c r="I53" s="149">
        <v>35617</v>
      </c>
      <c r="J53" s="95">
        <f t="shared" si="5"/>
        <v>35433.147769999996</v>
      </c>
      <c r="K53" s="99">
        <f t="shared" si="2"/>
        <v>183.85223000000406</v>
      </c>
      <c r="L53" s="62"/>
      <c r="M53" s="359">
        <v>377</v>
      </c>
      <c r="N53" s="358">
        <f t="shared" si="4"/>
        <v>133</v>
      </c>
      <c r="O53" s="441">
        <v>510</v>
      </c>
      <c r="P53" s="445">
        <v>37477</v>
      </c>
    </row>
    <row r="54" spans="1:16" x14ac:dyDescent="0.25">
      <c r="A54" s="123" t="s">
        <v>40</v>
      </c>
      <c r="B54" s="128">
        <v>413</v>
      </c>
      <c r="C54" s="390" t="s">
        <v>51</v>
      </c>
      <c r="D54" s="117">
        <v>2455</v>
      </c>
      <c r="E54" s="391">
        <v>2</v>
      </c>
      <c r="F54" s="136">
        <f t="shared" si="6"/>
        <v>25128</v>
      </c>
      <c r="G54" s="27">
        <f t="shared" si="3"/>
        <v>8845</v>
      </c>
      <c r="H54" s="133">
        <f t="shared" si="7"/>
        <v>1228</v>
      </c>
      <c r="I54" s="149">
        <v>35201</v>
      </c>
      <c r="J54" s="95">
        <f t="shared" si="5"/>
        <v>35019.306810000002</v>
      </c>
      <c r="K54" s="99">
        <f t="shared" si="2"/>
        <v>181.69318999999814</v>
      </c>
      <c r="L54" s="62"/>
      <c r="M54" s="359">
        <v>377</v>
      </c>
      <c r="N54" s="358">
        <f t="shared" si="4"/>
        <v>133</v>
      </c>
      <c r="O54" s="441">
        <v>510</v>
      </c>
      <c r="P54" s="445">
        <v>37061</v>
      </c>
    </row>
    <row r="55" spans="1:16" x14ac:dyDescent="0.25">
      <c r="A55" s="123" t="s">
        <v>40</v>
      </c>
      <c r="B55" s="128">
        <v>414</v>
      </c>
      <c r="C55" s="390" t="s">
        <v>52</v>
      </c>
      <c r="D55" s="117">
        <v>2072</v>
      </c>
      <c r="E55" s="391">
        <v>1</v>
      </c>
      <c r="F55" s="136">
        <f t="shared" si="6"/>
        <v>12564</v>
      </c>
      <c r="G55" s="27">
        <f t="shared" si="3"/>
        <v>4423</v>
      </c>
      <c r="H55" s="147">
        <f t="shared" si="7"/>
        <v>1036</v>
      </c>
      <c r="I55" s="149">
        <v>18023</v>
      </c>
      <c r="J55" s="95">
        <v>17934</v>
      </c>
      <c r="K55" s="99">
        <f t="shared" si="2"/>
        <v>89</v>
      </c>
      <c r="L55" s="62"/>
      <c r="M55" s="359">
        <v>188</v>
      </c>
      <c r="N55" s="358">
        <f t="shared" si="4"/>
        <v>66</v>
      </c>
      <c r="O55" s="441">
        <v>254</v>
      </c>
      <c r="P55" s="445">
        <v>18952</v>
      </c>
    </row>
    <row r="56" spans="1:16" x14ac:dyDescent="0.25">
      <c r="A56" s="123" t="s">
        <v>40</v>
      </c>
      <c r="B56" s="128">
        <v>415</v>
      </c>
      <c r="C56" s="390" t="s">
        <v>53</v>
      </c>
      <c r="D56" s="117">
        <v>1263</v>
      </c>
      <c r="E56" s="391">
        <v>1</v>
      </c>
      <c r="F56" s="136">
        <f t="shared" si="6"/>
        <v>12564</v>
      </c>
      <c r="G56" s="27">
        <f t="shared" si="3"/>
        <v>4423</v>
      </c>
      <c r="H56" s="133">
        <f t="shared" si="7"/>
        <v>632</v>
      </c>
      <c r="I56" s="149">
        <v>17619</v>
      </c>
      <c r="J56" s="95">
        <f t="shared" si="5"/>
        <v>17528.557389999998</v>
      </c>
      <c r="K56" s="99">
        <f t="shared" si="2"/>
        <v>90.442610000001878</v>
      </c>
      <c r="L56" s="351">
        <f>SUM(J44:J59)</f>
        <v>409923.94028999994</v>
      </c>
      <c r="M56" s="359">
        <v>188</v>
      </c>
      <c r="N56" s="358">
        <f t="shared" si="4"/>
        <v>66</v>
      </c>
      <c r="O56" s="441">
        <v>254</v>
      </c>
      <c r="P56" s="445">
        <v>18530</v>
      </c>
    </row>
    <row r="57" spans="1:16" x14ac:dyDescent="0.25">
      <c r="A57" s="123" t="s">
        <v>40</v>
      </c>
      <c r="B57" s="128">
        <v>416</v>
      </c>
      <c r="C57" s="390" t="s">
        <v>54</v>
      </c>
      <c r="D57" s="117">
        <v>4261</v>
      </c>
      <c r="E57" s="391">
        <v>2</v>
      </c>
      <c r="F57" s="136">
        <f t="shared" si="6"/>
        <v>25128</v>
      </c>
      <c r="G57" s="27">
        <f t="shared" si="3"/>
        <v>8845</v>
      </c>
      <c r="H57" s="147">
        <f t="shared" si="7"/>
        <v>2131</v>
      </c>
      <c r="I57" s="149">
        <v>36104</v>
      </c>
      <c r="J57" s="95">
        <v>36915</v>
      </c>
      <c r="K57" s="99">
        <f t="shared" si="2"/>
        <v>-811</v>
      </c>
      <c r="L57" s="62"/>
      <c r="M57" s="359">
        <v>377</v>
      </c>
      <c r="N57" s="358">
        <f t="shared" si="4"/>
        <v>133</v>
      </c>
      <c r="O57" s="441">
        <v>510</v>
      </c>
      <c r="P57" s="445">
        <v>37964</v>
      </c>
    </row>
    <row r="58" spans="1:16" x14ac:dyDescent="0.25">
      <c r="A58" s="123" t="s">
        <v>40</v>
      </c>
      <c r="B58" s="128">
        <v>417</v>
      </c>
      <c r="C58" s="390" t="s">
        <v>55</v>
      </c>
      <c r="D58" s="117">
        <v>2236</v>
      </c>
      <c r="E58" s="391">
        <v>1</v>
      </c>
      <c r="F58" s="136">
        <f t="shared" si="6"/>
        <v>12564</v>
      </c>
      <c r="G58" s="27">
        <f t="shared" si="3"/>
        <v>4423</v>
      </c>
      <c r="H58" s="147">
        <f t="shared" si="7"/>
        <v>1118</v>
      </c>
      <c r="I58" s="149">
        <v>18105</v>
      </c>
      <c r="J58" s="95">
        <f t="shared" si="5"/>
        <v>18012.035049999999</v>
      </c>
      <c r="K58" s="99">
        <f t="shared" si="2"/>
        <v>92.964950000001409</v>
      </c>
      <c r="L58" s="62"/>
      <c r="M58" s="359">
        <v>188</v>
      </c>
      <c r="N58" s="358">
        <f t="shared" si="4"/>
        <v>66</v>
      </c>
      <c r="O58" s="441">
        <v>254</v>
      </c>
      <c r="P58" s="445">
        <v>19034</v>
      </c>
    </row>
    <row r="59" spans="1:16" ht="13.8" thickBot="1" x14ac:dyDescent="0.3">
      <c r="A59" s="124" t="s">
        <v>40</v>
      </c>
      <c r="B59" s="127">
        <v>418</v>
      </c>
      <c r="C59" s="392" t="s">
        <v>56</v>
      </c>
      <c r="D59" s="265">
        <v>1361</v>
      </c>
      <c r="E59" s="393">
        <v>1</v>
      </c>
      <c r="F59" s="347">
        <f t="shared" si="6"/>
        <v>12564</v>
      </c>
      <c r="G59" s="348">
        <f t="shared" si="3"/>
        <v>4423</v>
      </c>
      <c r="H59" s="148">
        <f t="shared" si="7"/>
        <v>681</v>
      </c>
      <c r="I59" s="150">
        <v>17668</v>
      </c>
      <c r="J59" s="116">
        <v>17578</v>
      </c>
      <c r="K59" s="349">
        <f t="shared" si="2"/>
        <v>90</v>
      </c>
      <c r="L59" s="352">
        <f>SUM(I44:I59)</f>
        <v>410034</v>
      </c>
      <c r="M59" s="377">
        <v>188</v>
      </c>
      <c r="N59" s="378">
        <f t="shared" si="4"/>
        <v>66</v>
      </c>
      <c r="O59" s="442">
        <v>254</v>
      </c>
      <c r="P59" s="463">
        <v>18597</v>
      </c>
    </row>
    <row r="60" spans="1:16" x14ac:dyDescent="0.25">
      <c r="A60" s="229" t="s">
        <v>57</v>
      </c>
      <c r="B60" s="129">
        <v>501</v>
      </c>
      <c r="C60" s="396" t="s">
        <v>58</v>
      </c>
      <c r="D60" s="268">
        <v>6321</v>
      </c>
      <c r="E60" s="397">
        <v>3</v>
      </c>
      <c r="F60" s="136">
        <f t="shared" si="6"/>
        <v>37692</v>
      </c>
      <c r="G60" s="346">
        <f t="shared" si="3"/>
        <v>13268</v>
      </c>
      <c r="H60" s="133">
        <f t="shared" si="7"/>
        <v>3161</v>
      </c>
      <c r="I60" s="151">
        <v>54121</v>
      </c>
      <c r="J60" s="95">
        <f t="shared" si="5"/>
        <v>53841.112009999997</v>
      </c>
      <c r="K60" s="99">
        <f t="shared" si="2"/>
        <v>279.8879900000029</v>
      </c>
      <c r="L60" s="101"/>
      <c r="M60" s="365">
        <v>565</v>
      </c>
      <c r="N60" s="366">
        <f t="shared" si="4"/>
        <v>199</v>
      </c>
      <c r="O60" s="443">
        <v>764</v>
      </c>
      <c r="P60" s="450">
        <v>54885</v>
      </c>
    </row>
    <row r="61" spans="1:16" x14ac:dyDescent="0.25">
      <c r="A61" s="123" t="s">
        <v>57</v>
      </c>
      <c r="B61" s="128">
        <v>502</v>
      </c>
      <c r="C61" s="390" t="s">
        <v>59</v>
      </c>
      <c r="D61" s="117">
        <v>1820</v>
      </c>
      <c r="E61" s="391">
        <v>1</v>
      </c>
      <c r="F61" s="136">
        <f t="shared" si="6"/>
        <v>12564</v>
      </c>
      <c r="G61" s="27">
        <f t="shared" si="3"/>
        <v>4423</v>
      </c>
      <c r="H61" s="147">
        <f t="shared" si="7"/>
        <v>910</v>
      </c>
      <c r="I61" s="149">
        <v>17897</v>
      </c>
      <c r="J61" s="95">
        <f t="shared" si="5"/>
        <v>17805.114569999998</v>
      </c>
      <c r="K61" s="99">
        <f t="shared" si="2"/>
        <v>91.885430000002088</v>
      </c>
      <c r="L61" s="62"/>
      <c r="M61" s="359">
        <v>188</v>
      </c>
      <c r="N61" s="358">
        <f t="shared" si="4"/>
        <v>66</v>
      </c>
      <c r="O61" s="441">
        <v>254</v>
      </c>
      <c r="P61" s="445">
        <v>18826</v>
      </c>
    </row>
    <row r="62" spans="1:16" x14ac:dyDescent="0.25">
      <c r="A62" s="123" t="s">
        <v>57</v>
      </c>
      <c r="B62" s="128">
        <v>503</v>
      </c>
      <c r="C62" s="390" t="s">
        <v>60</v>
      </c>
      <c r="D62" s="117">
        <v>2388</v>
      </c>
      <c r="E62" s="391">
        <v>1</v>
      </c>
      <c r="F62" s="136">
        <f t="shared" si="6"/>
        <v>12564</v>
      </c>
      <c r="G62" s="27">
        <f t="shared" si="3"/>
        <v>4423</v>
      </c>
      <c r="H62" s="147">
        <f t="shared" si="7"/>
        <v>1194</v>
      </c>
      <c r="I62" s="149">
        <v>18181</v>
      </c>
      <c r="J62" s="95">
        <f t="shared" si="5"/>
        <v>18087.640609999999</v>
      </c>
      <c r="K62" s="99">
        <f t="shared" si="2"/>
        <v>93.35939000000144</v>
      </c>
      <c r="L62" s="62"/>
      <c r="M62" s="359">
        <v>188</v>
      </c>
      <c r="N62" s="358">
        <f t="shared" si="4"/>
        <v>66</v>
      </c>
      <c r="O62" s="441">
        <v>254</v>
      </c>
      <c r="P62" s="445">
        <v>19110</v>
      </c>
    </row>
    <row r="63" spans="1:16" x14ac:dyDescent="0.25">
      <c r="A63" s="123" t="s">
        <v>57</v>
      </c>
      <c r="B63" s="130">
        <v>504</v>
      </c>
      <c r="C63" s="396" t="s">
        <v>61</v>
      </c>
      <c r="D63" s="264">
        <v>1252</v>
      </c>
      <c r="E63" s="398">
        <v>1</v>
      </c>
      <c r="F63" s="136">
        <f t="shared" si="6"/>
        <v>12564</v>
      </c>
      <c r="G63" s="27">
        <f t="shared" si="3"/>
        <v>4423</v>
      </c>
      <c r="H63" s="133">
        <f t="shared" si="7"/>
        <v>626</v>
      </c>
      <c r="I63" s="149">
        <v>17613</v>
      </c>
      <c r="J63" s="95">
        <f t="shared" si="5"/>
        <v>17522.588530000001</v>
      </c>
      <c r="K63" s="99">
        <f t="shared" si="2"/>
        <v>90.411469999999099</v>
      </c>
      <c r="L63" s="62"/>
      <c r="M63" s="359">
        <v>188</v>
      </c>
      <c r="N63" s="358">
        <f t="shared" si="4"/>
        <v>66</v>
      </c>
      <c r="O63" s="441">
        <v>254</v>
      </c>
      <c r="P63" s="445">
        <v>18522</v>
      </c>
    </row>
    <row r="64" spans="1:16" x14ac:dyDescent="0.25">
      <c r="A64" s="123" t="s">
        <v>57</v>
      </c>
      <c r="B64" s="128">
        <v>506</v>
      </c>
      <c r="C64" s="390" t="s">
        <v>62</v>
      </c>
      <c r="D64" s="117">
        <v>1879</v>
      </c>
      <c r="E64" s="391">
        <v>1</v>
      </c>
      <c r="F64" s="136">
        <f t="shared" si="6"/>
        <v>12564</v>
      </c>
      <c r="G64" s="27">
        <f t="shared" si="3"/>
        <v>4423</v>
      </c>
      <c r="H64" s="147">
        <f t="shared" si="7"/>
        <v>940</v>
      </c>
      <c r="I64" s="149">
        <v>17927</v>
      </c>
      <c r="J64" s="95">
        <f t="shared" si="5"/>
        <v>17834.958869999999</v>
      </c>
      <c r="K64" s="99">
        <f t="shared" si="2"/>
        <v>92.041130000001431</v>
      </c>
      <c r="L64" s="62"/>
      <c r="M64" s="359">
        <v>188</v>
      </c>
      <c r="N64" s="358">
        <f t="shared" si="4"/>
        <v>66</v>
      </c>
      <c r="O64" s="441">
        <v>254</v>
      </c>
      <c r="P64" s="445">
        <v>18856</v>
      </c>
    </row>
    <row r="65" spans="1:16" ht="14.25" customHeight="1" x14ac:dyDescent="0.25">
      <c r="A65" s="123" t="s">
        <v>57</v>
      </c>
      <c r="B65" s="128">
        <v>507</v>
      </c>
      <c r="C65" s="399" t="s">
        <v>63</v>
      </c>
      <c r="D65" s="117">
        <v>2718</v>
      </c>
      <c r="E65" s="391">
        <v>2</v>
      </c>
      <c r="F65" s="136">
        <f t="shared" si="6"/>
        <v>25128</v>
      </c>
      <c r="G65" s="27">
        <f t="shared" si="3"/>
        <v>8845</v>
      </c>
      <c r="H65" s="247">
        <f t="shared" si="7"/>
        <v>1359</v>
      </c>
      <c r="I65" s="149">
        <v>35332</v>
      </c>
      <c r="J65" s="95">
        <f t="shared" si="5"/>
        <v>35149.626920000002</v>
      </c>
      <c r="K65" s="99">
        <f t="shared" si="2"/>
        <v>182.37307999999757</v>
      </c>
      <c r="L65" s="62"/>
      <c r="M65" s="359">
        <v>377</v>
      </c>
      <c r="N65" s="358">
        <f t="shared" si="4"/>
        <v>133</v>
      </c>
      <c r="O65" s="441">
        <v>510</v>
      </c>
      <c r="P65" s="445">
        <v>36517</v>
      </c>
    </row>
    <row r="66" spans="1:16" x14ac:dyDescent="0.25">
      <c r="A66" s="123" t="s">
        <v>57</v>
      </c>
      <c r="B66" s="128">
        <v>508</v>
      </c>
      <c r="C66" s="390" t="s">
        <v>64</v>
      </c>
      <c r="D66" s="117">
        <v>1107</v>
      </c>
      <c r="E66" s="391">
        <v>1</v>
      </c>
      <c r="F66" s="136">
        <f t="shared" si="6"/>
        <v>12564</v>
      </c>
      <c r="G66" s="27">
        <f t="shared" si="3"/>
        <v>4423</v>
      </c>
      <c r="H66" s="147">
        <f t="shared" si="7"/>
        <v>554</v>
      </c>
      <c r="I66" s="149">
        <v>17541</v>
      </c>
      <c r="J66" s="95">
        <f t="shared" si="5"/>
        <v>17450.962209999998</v>
      </c>
      <c r="K66" s="99">
        <f t="shared" si="2"/>
        <v>90.037790000002133</v>
      </c>
      <c r="L66" s="62"/>
      <c r="M66" s="359">
        <v>188</v>
      </c>
      <c r="N66" s="358">
        <f t="shared" si="4"/>
        <v>66</v>
      </c>
      <c r="O66" s="441">
        <v>254</v>
      </c>
      <c r="P66" s="445">
        <v>18468</v>
      </c>
    </row>
    <row r="67" spans="1:16" x14ac:dyDescent="0.25">
      <c r="A67" s="123" t="s">
        <v>57</v>
      </c>
      <c r="B67" s="128">
        <v>509</v>
      </c>
      <c r="C67" s="390" t="s">
        <v>65</v>
      </c>
      <c r="D67" s="117">
        <v>2391</v>
      </c>
      <c r="E67" s="391">
        <v>1</v>
      </c>
      <c r="F67" s="136">
        <f t="shared" si="6"/>
        <v>12564</v>
      </c>
      <c r="G67" s="27">
        <f t="shared" si="3"/>
        <v>4423</v>
      </c>
      <c r="H67" s="133">
        <f t="shared" si="7"/>
        <v>1196</v>
      </c>
      <c r="I67" s="149">
        <v>18183</v>
      </c>
      <c r="J67" s="95">
        <f t="shared" si="5"/>
        <v>18089.630229999999</v>
      </c>
      <c r="K67" s="99">
        <f t="shared" si="2"/>
        <v>93.369770000001154</v>
      </c>
      <c r="L67" s="62"/>
      <c r="M67" s="359">
        <v>188</v>
      </c>
      <c r="N67" s="358">
        <f t="shared" si="4"/>
        <v>66</v>
      </c>
      <c r="O67" s="441">
        <v>254</v>
      </c>
      <c r="P67" s="445">
        <v>19103</v>
      </c>
    </row>
    <row r="68" spans="1:16" x14ac:dyDescent="0.25">
      <c r="A68" s="123" t="s">
        <v>57</v>
      </c>
      <c r="B68" s="128">
        <v>510</v>
      </c>
      <c r="C68" s="390" t="s">
        <v>66</v>
      </c>
      <c r="D68" s="117">
        <v>1142</v>
      </c>
      <c r="E68" s="391">
        <v>1</v>
      </c>
      <c r="F68" s="136">
        <f t="shared" si="6"/>
        <v>12564</v>
      </c>
      <c r="G68" s="27">
        <f t="shared" si="3"/>
        <v>4423</v>
      </c>
      <c r="H68" s="147">
        <f t="shared" si="7"/>
        <v>571</v>
      </c>
      <c r="I68" s="149">
        <v>17558</v>
      </c>
      <c r="J68" s="95">
        <f t="shared" si="5"/>
        <v>17467.87398</v>
      </c>
      <c r="K68" s="99">
        <f t="shared" si="2"/>
        <v>90.126019999999698</v>
      </c>
      <c r="L68" s="62"/>
      <c r="M68" s="359">
        <v>188</v>
      </c>
      <c r="N68" s="358">
        <f t="shared" si="4"/>
        <v>66</v>
      </c>
      <c r="O68" s="441">
        <v>254</v>
      </c>
      <c r="P68" s="445">
        <v>18487</v>
      </c>
    </row>
    <row r="69" spans="1:16" x14ac:dyDescent="0.25">
      <c r="A69" s="123" t="s">
        <v>57</v>
      </c>
      <c r="B69" s="128">
        <v>511</v>
      </c>
      <c r="C69" s="390" t="s">
        <v>67</v>
      </c>
      <c r="D69" s="117">
        <v>1962</v>
      </c>
      <c r="E69" s="391">
        <v>1</v>
      </c>
      <c r="F69" s="136">
        <f t="shared" ref="F69:F101" si="8">E69*1047*12</f>
        <v>12564</v>
      </c>
      <c r="G69" s="27">
        <f t="shared" si="3"/>
        <v>4423</v>
      </c>
      <c r="H69" s="133">
        <f t="shared" ref="H69:H101" si="9">ROUND(D69*0.5,0)</f>
        <v>981</v>
      </c>
      <c r="I69" s="149">
        <v>17968</v>
      </c>
      <c r="J69" s="95">
        <f t="shared" si="5"/>
        <v>17875.746080000001</v>
      </c>
      <c r="K69" s="99">
        <f t="shared" si="2"/>
        <v>92.253919999999198</v>
      </c>
      <c r="L69" s="62"/>
      <c r="M69" s="359">
        <v>188</v>
      </c>
      <c r="N69" s="358">
        <f t="shared" si="4"/>
        <v>66</v>
      </c>
      <c r="O69" s="441">
        <v>254</v>
      </c>
      <c r="P69" s="445">
        <v>18897</v>
      </c>
    </row>
    <row r="70" spans="1:16" x14ac:dyDescent="0.25">
      <c r="A70" s="123" t="s">
        <v>57</v>
      </c>
      <c r="B70" s="128">
        <v>512</v>
      </c>
      <c r="C70" s="390" t="s">
        <v>68</v>
      </c>
      <c r="D70" s="117">
        <v>1177</v>
      </c>
      <c r="E70" s="391">
        <v>1</v>
      </c>
      <c r="F70" s="136">
        <f t="shared" si="8"/>
        <v>12564</v>
      </c>
      <c r="G70" s="27">
        <f t="shared" ref="G70:G134" si="10">ROUND(F70*0.352,0)</f>
        <v>4423</v>
      </c>
      <c r="H70" s="147">
        <f t="shared" si="9"/>
        <v>589</v>
      </c>
      <c r="I70" s="149">
        <v>17576</v>
      </c>
      <c r="J70" s="95">
        <f t="shared" si="5"/>
        <v>17485.780559999999</v>
      </c>
      <c r="K70" s="99">
        <f t="shared" ref="K70:K133" si="11">I70-J70</f>
        <v>90.219440000000759</v>
      </c>
      <c r="L70" s="62"/>
      <c r="M70" s="359">
        <v>188</v>
      </c>
      <c r="N70" s="358">
        <f t="shared" si="4"/>
        <v>66</v>
      </c>
      <c r="O70" s="441">
        <v>254</v>
      </c>
      <c r="P70" s="445">
        <v>18505</v>
      </c>
    </row>
    <row r="71" spans="1:16" x14ac:dyDescent="0.25">
      <c r="A71" s="123" t="s">
        <v>57</v>
      </c>
      <c r="B71" s="130">
        <v>513</v>
      </c>
      <c r="C71" s="396" t="s">
        <v>69</v>
      </c>
      <c r="D71" s="264">
        <v>1312</v>
      </c>
      <c r="E71" s="398">
        <v>1</v>
      </c>
      <c r="F71" s="136">
        <f t="shared" si="8"/>
        <v>12564</v>
      </c>
      <c r="G71" s="27">
        <f t="shared" si="10"/>
        <v>4423</v>
      </c>
      <c r="H71" s="133">
        <f t="shared" si="9"/>
        <v>656</v>
      </c>
      <c r="I71" s="149">
        <v>17643</v>
      </c>
      <c r="J71" s="95">
        <f t="shared" ref="J71:J131" si="12">SUM(I71*0.99481+1)</f>
        <v>17552.432829999998</v>
      </c>
      <c r="K71" s="99">
        <f t="shared" si="11"/>
        <v>90.567170000002079</v>
      </c>
      <c r="L71" s="62"/>
      <c r="M71" s="359">
        <v>188</v>
      </c>
      <c r="N71" s="358">
        <f t="shared" ref="N71:N134" si="13">ROUND(M71*0.352,0)</f>
        <v>66</v>
      </c>
      <c r="O71" s="441">
        <v>254</v>
      </c>
      <c r="P71" s="445">
        <v>18572</v>
      </c>
    </row>
    <row r="72" spans="1:16" x14ac:dyDescent="0.25">
      <c r="A72" s="123" t="s">
        <v>57</v>
      </c>
      <c r="B72" s="128">
        <v>514</v>
      </c>
      <c r="C72" s="390" t="s">
        <v>70</v>
      </c>
      <c r="D72" s="117">
        <v>2196</v>
      </c>
      <c r="E72" s="391">
        <v>1</v>
      </c>
      <c r="F72" s="136">
        <f t="shared" si="8"/>
        <v>12564</v>
      </c>
      <c r="G72" s="27">
        <f t="shared" si="10"/>
        <v>4423</v>
      </c>
      <c r="H72" s="147">
        <f t="shared" si="9"/>
        <v>1098</v>
      </c>
      <c r="I72" s="149">
        <v>18085</v>
      </c>
      <c r="J72" s="95">
        <f t="shared" si="12"/>
        <v>17992.138849999999</v>
      </c>
      <c r="K72" s="99">
        <f t="shared" si="11"/>
        <v>92.861150000000634</v>
      </c>
      <c r="L72" s="62"/>
      <c r="M72" s="359">
        <v>188</v>
      </c>
      <c r="N72" s="358">
        <f t="shared" si="13"/>
        <v>66</v>
      </c>
      <c r="O72" s="441">
        <v>254</v>
      </c>
      <c r="P72" s="445">
        <v>19014</v>
      </c>
    </row>
    <row r="73" spans="1:16" x14ac:dyDescent="0.25">
      <c r="A73" s="123" t="s">
        <v>57</v>
      </c>
      <c r="B73" s="405">
        <v>515</v>
      </c>
      <c r="C73" s="390" t="s">
        <v>238</v>
      </c>
      <c r="D73" s="117">
        <v>1063</v>
      </c>
      <c r="E73" s="391">
        <v>1</v>
      </c>
      <c r="F73" s="136">
        <f t="shared" si="8"/>
        <v>12564</v>
      </c>
      <c r="G73" s="27">
        <f t="shared" si="10"/>
        <v>4423</v>
      </c>
      <c r="H73" s="133">
        <f t="shared" si="9"/>
        <v>532</v>
      </c>
      <c r="I73" s="149">
        <v>17519</v>
      </c>
      <c r="J73" s="95">
        <v>18429</v>
      </c>
      <c r="K73" s="99">
        <f t="shared" si="11"/>
        <v>-910</v>
      </c>
      <c r="L73" s="62"/>
      <c r="M73" s="359">
        <v>188</v>
      </c>
      <c r="N73" s="358">
        <f t="shared" si="13"/>
        <v>66</v>
      </c>
      <c r="O73" s="441">
        <v>254</v>
      </c>
      <c r="P73" s="445">
        <v>18448</v>
      </c>
    </row>
    <row r="74" spans="1:16" x14ac:dyDescent="0.25">
      <c r="A74" s="123" t="s">
        <v>57</v>
      </c>
      <c r="B74" s="128">
        <v>516</v>
      </c>
      <c r="C74" s="390" t="s">
        <v>71</v>
      </c>
      <c r="D74" s="117">
        <v>2436</v>
      </c>
      <c r="E74" s="391">
        <v>2</v>
      </c>
      <c r="F74" s="136">
        <f t="shared" si="8"/>
        <v>25128</v>
      </c>
      <c r="G74" s="27">
        <f t="shared" si="10"/>
        <v>8845</v>
      </c>
      <c r="H74" s="133">
        <f t="shared" si="9"/>
        <v>1218</v>
      </c>
      <c r="I74" s="149">
        <v>35191</v>
      </c>
      <c r="J74" s="95">
        <f t="shared" si="12"/>
        <v>35009.35871</v>
      </c>
      <c r="K74" s="99">
        <f t="shared" si="11"/>
        <v>181.64128999999957</v>
      </c>
      <c r="L74" s="62"/>
      <c r="M74" s="359">
        <v>377</v>
      </c>
      <c r="N74" s="358">
        <f t="shared" si="13"/>
        <v>133</v>
      </c>
      <c r="O74" s="441">
        <v>510</v>
      </c>
      <c r="P74" s="445">
        <v>37051</v>
      </c>
    </row>
    <row r="75" spans="1:16" x14ac:dyDescent="0.25">
      <c r="A75" s="123" t="s">
        <v>57</v>
      </c>
      <c r="B75" s="128">
        <v>517</v>
      </c>
      <c r="C75" s="390" t="s">
        <v>72</v>
      </c>
      <c r="D75" s="117">
        <v>1234</v>
      </c>
      <c r="E75" s="391">
        <v>1</v>
      </c>
      <c r="F75" s="136">
        <f t="shared" si="8"/>
        <v>12564</v>
      </c>
      <c r="G75" s="27">
        <f t="shared" si="10"/>
        <v>4423</v>
      </c>
      <c r="H75" s="147">
        <f t="shared" si="9"/>
        <v>617</v>
      </c>
      <c r="I75" s="149">
        <v>17604</v>
      </c>
      <c r="J75" s="95">
        <f t="shared" si="12"/>
        <v>17513.63524</v>
      </c>
      <c r="K75" s="99">
        <f t="shared" si="11"/>
        <v>90.364760000000388</v>
      </c>
      <c r="L75" s="62"/>
      <c r="M75" s="359">
        <v>188</v>
      </c>
      <c r="N75" s="358">
        <f t="shared" si="13"/>
        <v>66</v>
      </c>
      <c r="O75" s="441">
        <v>254</v>
      </c>
      <c r="P75" s="445">
        <v>18533</v>
      </c>
    </row>
    <row r="76" spans="1:16" x14ac:dyDescent="0.25">
      <c r="A76" s="123" t="s">
        <v>57</v>
      </c>
      <c r="B76" s="128">
        <v>518</v>
      </c>
      <c r="C76" s="390" t="s">
        <v>73</v>
      </c>
      <c r="D76" s="117">
        <v>3692</v>
      </c>
      <c r="E76" s="391">
        <v>2</v>
      </c>
      <c r="F76" s="136">
        <f t="shared" si="8"/>
        <v>25128</v>
      </c>
      <c r="G76" s="27">
        <f t="shared" si="10"/>
        <v>8845</v>
      </c>
      <c r="H76" s="133">
        <f t="shared" si="9"/>
        <v>1846</v>
      </c>
      <c r="I76" s="149">
        <v>35819</v>
      </c>
      <c r="J76" s="95">
        <f t="shared" si="12"/>
        <v>35634.099389999996</v>
      </c>
      <c r="K76" s="99">
        <f t="shared" si="11"/>
        <v>184.90061000000424</v>
      </c>
      <c r="L76" s="62"/>
      <c r="M76" s="359">
        <v>377</v>
      </c>
      <c r="N76" s="358">
        <f t="shared" si="13"/>
        <v>133</v>
      </c>
      <c r="O76" s="441">
        <v>510</v>
      </c>
      <c r="P76" s="445">
        <v>37004</v>
      </c>
    </row>
    <row r="77" spans="1:16" x14ac:dyDescent="0.25">
      <c r="A77" s="123" t="s">
        <v>57</v>
      </c>
      <c r="B77" s="128">
        <v>519</v>
      </c>
      <c r="C77" s="390" t="s">
        <v>74</v>
      </c>
      <c r="D77" s="117">
        <v>1376</v>
      </c>
      <c r="E77" s="391">
        <v>1</v>
      </c>
      <c r="F77" s="136">
        <f t="shared" si="8"/>
        <v>12564</v>
      </c>
      <c r="G77" s="27">
        <f t="shared" si="10"/>
        <v>4423</v>
      </c>
      <c r="H77" s="147">
        <f t="shared" si="9"/>
        <v>688</v>
      </c>
      <c r="I77" s="149">
        <v>17675</v>
      </c>
      <c r="J77" s="95">
        <f t="shared" si="12"/>
        <v>17584.266749999999</v>
      </c>
      <c r="K77" s="99">
        <f t="shared" si="11"/>
        <v>90.733250000001135</v>
      </c>
      <c r="L77" s="62"/>
      <c r="M77" s="359">
        <v>188</v>
      </c>
      <c r="N77" s="358">
        <f t="shared" si="13"/>
        <v>66</v>
      </c>
      <c r="O77" s="441">
        <v>254</v>
      </c>
      <c r="P77" s="445">
        <v>18604</v>
      </c>
    </row>
    <row r="78" spans="1:16" x14ac:dyDescent="0.25">
      <c r="A78" s="123" t="s">
        <v>57</v>
      </c>
      <c r="B78" s="128">
        <v>521</v>
      </c>
      <c r="C78" s="390" t="s">
        <v>75</v>
      </c>
      <c r="D78" s="117">
        <v>5861</v>
      </c>
      <c r="E78" s="391">
        <v>3</v>
      </c>
      <c r="F78" s="136">
        <f t="shared" si="8"/>
        <v>37692</v>
      </c>
      <c r="G78" s="27">
        <f t="shared" si="10"/>
        <v>13268</v>
      </c>
      <c r="H78" s="133">
        <f t="shared" si="9"/>
        <v>2931</v>
      </c>
      <c r="I78" s="149">
        <v>53891</v>
      </c>
      <c r="J78" s="95">
        <f t="shared" si="12"/>
        <v>53612.305710000001</v>
      </c>
      <c r="K78" s="99">
        <f t="shared" si="11"/>
        <v>278.69428999999946</v>
      </c>
      <c r="L78" s="62"/>
      <c r="M78" s="359">
        <v>565</v>
      </c>
      <c r="N78" s="358">
        <f t="shared" si="13"/>
        <v>199</v>
      </c>
      <c r="O78" s="441">
        <v>764</v>
      </c>
      <c r="P78" s="445">
        <v>56005</v>
      </c>
    </row>
    <row r="79" spans="1:16" x14ac:dyDescent="0.25">
      <c r="A79" s="123" t="s">
        <v>57</v>
      </c>
      <c r="B79" s="128">
        <v>522</v>
      </c>
      <c r="C79" s="390" t="s">
        <v>76</v>
      </c>
      <c r="D79" s="117">
        <v>1340</v>
      </c>
      <c r="E79" s="391">
        <v>1</v>
      </c>
      <c r="F79" s="136">
        <f t="shared" si="8"/>
        <v>12564</v>
      </c>
      <c r="G79" s="27">
        <f t="shared" si="10"/>
        <v>4423</v>
      </c>
      <c r="H79" s="147">
        <f t="shared" si="9"/>
        <v>670</v>
      </c>
      <c r="I79" s="149">
        <v>17657</v>
      </c>
      <c r="J79" s="95">
        <f t="shared" si="12"/>
        <v>17566.36017</v>
      </c>
      <c r="K79" s="99">
        <f t="shared" si="11"/>
        <v>90.639830000000075</v>
      </c>
      <c r="L79" s="62"/>
      <c r="M79" s="359">
        <v>188</v>
      </c>
      <c r="N79" s="358">
        <f t="shared" si="13"/>
        <v>66</v>
      </c>
      <c r="O79" s="441">
        <v>254</v>
      </c>
      <c r="P79" s="445">
        <v>18561</v>
      </c>
    </row>
    <row r="80" spans="1:16" x14ac:dyDescent="0.25">
      <c r="A80" s="123" t="s">
        <v>57</v>
      </c>
      <c r="B80" s="128">
        <v>523</v>
      </c>
      <c r="C80" s="390" t="s">
        <v>77</v>
      </c>
      <c r="D80" s="117">
        <v>1527</v>
      </c>
      <c r="E80" s="391">
        <v>1</v>
      </c>
      <c r="F80" s="136">
        <f t="shared" si="8"/>
        <v>12564</v>
      </c>
      <c r="G80" s="27">
        <f t="shared" si="10"/>
        <v>4423</v>
      </c>
      <c r="H80" s="133">
        <f t="shared" si="9"/>
        <v>764</v>
      </c>
      <c r="I80" s="149">
        <v>17751</v>
      </c>
      <c r="J80" s="95">
        <f t="shared" si="12"/>
        <v>17659.872309999999</v>
      </c>
      <c r="K80" s="99">
        <f t="shared" si="11"/>
        <v>91.127690000001166</v>
      </c>
      <c r="L80" s="351">
        <f>SUM(J60:J83)</f>
        <v>550999.76462999999</v>
      </c>
      <c r="M80" s="359">
        <v>188</v>
      </c>
      <c r="N80" s="358">
        <f t="shared" si="13"/>
        <v>66</v>
      </c>
      <c r="O80" s="441">
        <v>254</v>
      </c>
      <c r="P80" s="445">
        <v>18680</v>
      </c>
    </row>
    <row r="81" spans="1:16" x14ac:dyDescent="0.25">
      <c r="A81" s="123" t="s">
        <v>57</v>
      </c>
      <c r="B81" s="128">
        <v>524</v>
      </c>
      <c r="C81" s="390" t="s">
        <v>78</v>
      </c>
      <c r="D81" s="117">
        <v>1399</v>
      </c>
      <c r="E81" s="391">
        <v>1</v>
      </c>
      <c r="F81" s="136">
        <f t="shared" si="8"/>
        <v>12564</v>
      </c>
      <c r="G81" s="27">
        <f t="shared" si="10"/>
        <v>4423</v>
      </c>
      <c r="H81" s="147">
        <f t="shared" si="9"/>
        <v>700</v>
      </c>
      <c r="I81" s="149">
        <v>17687</v>
      </c>
      <c r="J81" s="95">
        <f t="shared" si="12"/>
        <v>17596.204470000001</v>
      </c>
      <c r="K81" s="99">
        <f t="shared" si="11"/>
        <v>90.795529999999417</v>
      </c>
      <c r="L81" s="62"/>
      <c r="M81" s="359">
        <v>188</v>
      </c>
      <c r="N81" s="358">
        <f t="shared" si="13"/>
        <v>66</v>
      </c>
      <c r="O81" s="441">
        <v>254</v>
      </c>
      <c r="P81" s="445">
        <v>18616</v>
      </c>
    </row>
    <row r="82" spans="1:16" x14ac:dyDescent="0.25">
      <c r="A82" s="123" t="s">
        <v>57</v>
      </c>
      <c r="B82" s="130">
        <v>525</v>
      </c>
      <c r="C82" s="400" t="s">
        <v>79</v>
      </c>
      <c r="D82" s="264">
        <v>1897</v>
      </c>
      <c r="E82" s="398">
        <v>1</v>
      </c>
      <c r="F82" s="136">
        <f t="shared" si="8"/>
        <v>12564</v>
      </c>
      <c r="G82" s="27">
        <f t="shared" si="10"/>
        <v>4423</v>
      </c>
      <c r="H82" s="132">
        <f t="shared" si="9"/>
        <v>949</v>
      </c>
      <c r="I82" s="149">
        <v>17936</v>
      </c>
      <c r="J82" s="95">
        <v>18806</v>
      </c>
      <c r="K82" s="99">
        <f t="shared" si="11"/>
        <v>-870</v>
      </c>
      <c r="L82" s="62"/>
      <c r="M82" s="359">
        <v>188</v>
      </c>
      <c r="N82" s="358">
        <f t="shared" si="13"/>
        <v>66</v>
      </c>
      <c r="O82" s="441">
        <v>254</v>
      </c>
      <c r="P82" s="445">
        <v>18847</v>
      </c>
    </row>
    <row r="83" spans="1:16" ht="13.8" thickBot="1" x14ac:dyDescent="0.3">
      <c r="A83" s="125" t="s">
        <v>57</v>
      </c>
      <c r="B83" s="379">
        <v>526</v>
      </c>
      <c r="C83" s="401" t="s">
        <v>80</v>
      </c>
      <c r="D83" s="118">
        <v>1072</v>
      </c>
      <c r="E83" s="402">
        <v>1</v>
      </c>
      <c r="F83" s="232">
        <f t="shared" si="8"/>
        <v>12564</v>
      </c>
      <c r="G83" s="269">
        <f t="shared" si="10"/>
        <v>4423</v>
      </c>
      <c r="H83" s="380">
        <f t="shared" si="9"/>
        <v>536</v>
      </c>
      <c r="I83" s="152">
        <v>17523</v>
      </c>
      <c r="J83" s="72">
        <f t="shared" si="12"/>
        <v>17433.055629999999</v>
      </c>
      <c r="K83" s="381">
        <f t="shared" si="11"/>
        <v>89.944370000001072</v>
      </c>
      <c r="L83" s="386">
        <f>SUM(I60:I83)</f>
        <v>551878</v>
      </c>
      <c r="M83" s="363">
        <v>188</v>
      </c>
      <c r="N83" s="364">
        <f t="shared" si="13"/>
        <v>66</v>
      </c>
      <c r="O83" s="444">
        <v>254</v>
      </c>
      <c r="P83" s="461">
        <v>18452</v>
      </c>
    </row>
    <row r="84" spans="1:16" x14ac:dyDescent="0.25">
      <c r="A84" s="383" t="s">
        <v>81</v>
      </c>
      <c r="B84" s="384">
        <v>601</v>
      </c>
      <c r="C84" s="394" t="s">
        <v>82</v>
      </c>
      <c r="D84" s="385">
        <v>5917</v>
      </c>
      <c r="E84" s="395">
        <v>3</v>
      </c>
      <c r="F84" s="368">
        <f t="shared" si="8"/>
        <v>37692</v>
      </c>
      <c r="G84" s="369">
        <f t="shared" si="10"/>
        <v>13268</v>
      </c>
      <c r="H84" s="370">
        <f t="shared" si="9"/>
        <v>2959</v>
      </c>
      <c r="I84" s="371">
        <v>53919</v>
      </c>
      <c r="J84" s="372">
        <f t="shared" si="12"/>
        <v>53640.160389999997</v>
      </c>
      <c r="K84" s="373">
        <f t="shared" si="11"/>
        <v>278.83961000000272</v>
      </c>
      <c r="L84" s="374"/>
      <c r="M84" s="375">
        <v>565</v>
      </c>
      <c r="N84" s="376">
        <f t="shared" si="13"/>
        <v>199</v>
      </c>
      <c r="O84" s="440">
        <v>764</v>
      </c>
      <c r="P84" s="462">
        <v>56708</v>
      </c>
    </row>
    <row r="85" spans="1:16" x14ac:dyDescent="0.25">
      <c r="A85" s="123" t="s">
        <v>81</v>
      </c>
      <c r="B85" s="130">
        <v>602</v>
      </c>
      <c r="C85" s="401" t="s">
        <v>83</v>
      </c>
      <c r="D85" s="266">
        <v>0</v>
      </c>
      <c r="E85" s="398">
        <v>0</v>
      </c>
      <c r="F85" s="136">
        <f t="shared" si="8"/>
        <v>0</v>
      </c>
      <c r="G85" s="27">
        <f t="shared" si="10"/>
        <v>0</v>
      </c>
      <c r="H85" s="147">
        <f t="shared" si="9"/>
        <v>0</v>
      </c>
      <c r="I85" s="149">
        <v>0</v>
      </c>
      <c r="J85" s="95">
        <f t="shared" si="12"/>
        <v>1</v>
      </c>
      <c r="K85" s="99">
        <f t="shared" si="11"/>
        <v>-1</v>
      </c>
      <c r="L85" s="62"/>
      <c r="M85" s="359">
        <v>0</v>
      </c>
      <c r="N85" s="358">
        <f t="shared" si="13"/>
        <v>0</v>
      </c>
      <c r="O85" s="441">
        <v>0</v>
      </c>
      <c r="P85" s="445">
        <v>0</v>
      </c>
    </row>
    <row r="86" spans="1:16" x14ac:dyDescent="0.25">
      <c r="A86" s="123" t="s">
        <v>81</v>
      </c>
      <c r="B86" s="128">
        <v>603</v>
      </c>
      <c r="C86" s="390" t="s">
        <v>84</v>
      </c>
      <c r="D86" s="117">
        <v>1633</v>
      </c>
      <c r="E86" s="391">
        <v>1</v>
      </c>
      <c r="F86" s="136">
        <f t="shared" si="8"/>
        <v>12564</v>
      </c>
      <c r="G86" s="27">
        <f t="shared" si="10"/>
        <v>4423</v>
      </c>
      <c r="H86" s="133">
        <f t="shared" si="9"/>
        <v>817</v>
      </c>
      <c r="I86" s="149">
        <v>17804</v>
      </c>
      <c r="J86" s="95">
        <v>17947</v>
      </c>
      <c r="K86" s="99">
        <f t="shared" si="11"/>
        <v>-143</v>
      </c>
      <c r="L86" s="62"/>
      <c r="M86" s="359">
        <v>188</v>
      </c>
      <c r="N86" s="358">
        <f t="shared" si="13"/>
        <v>66</v>
      </c>
      <c r="O86" s="441">
        <v>254</v>
      </c>
      <c r="P86" s="445">
        <v>18706</v>
      </c>
    </row>
    <row r="87" spans="1:16" x14ac:dyDescent="0.25">
      <c r="A87" s="123" t="s">
        <v>81</v>
      </c>
      <c r="B87" s="130">
        <v>604</v>
      </c>
      <c r="C87" s="401" t="s">
        <v>85</v>
      </c>
      <c r="D87" s="266">
        <v>2124</v>
      </c>
      <c r="E87" s="398">
        <v>1</v>
      </c>
      <c r="F87" s="136">
        <f t="shared" si="8"/>
        <v>12564</v>
      </c>
      <c r="G87" s="27">
        <f t="shared" si="10"/>
        <v>4423</v>
      </c>
      <c r="H87" s="147">
        <f t="shared" si="9"/>
        <v>1062</v>
      </c>
      <c r="I87" s="149">
        <v>18049</v>
      </c>
      <c r="J87" s="95">
        <v>20956</v>
      </c>
      <c r="K87" s="99">
        <f t="shared" si="11"/>
        <v>-2907</v>
      </c>
      <c r="L87" s="62"/>
      <c r="M87" s="359">
        <v>188</v>
      </c>
      <c r="N87" s="358">
        <f t="shared" si="13"/>
        <v>66</v>
      </c>
      <c r="O87" s="441">
        <v>254</v>
      </c>
      <c r="P87" s="445">
        <v>18978</v>
      </c>
    </row>
    <row r="88" spans="1:16" x14ac:dyDescent="0.25">
      <c r="A88" s="123" t="s">
        <v>81</v>
      </c>
      <c r="B88" s="128">
        <v>605</v>
      </c>
      <c r="C88" s="390" t="s">
        <v>86</v>
      </c>
      <c r="D88" s="117">
        <v>1421</v>
      </c>
      <c r="E88" s="391">
        <v>1</v>
      </c>
      <c r="F88" s="136">
        <f t="shared" si="8"/>
        <v>12564</v>
      </c>
      <c r="G88" s="27">
        <f t="shared" si="10"/>
        <v>4423</v>
      </c>
      <c r="H88" s="133">
        <f t="shared" si="9"/>
        <v>711</v>
      </c>
      <c r="I88" s="149">
        <v>17698</v>
      </c>
      <c r="J88" s="95">
        <v>20607</v>
      </c>
      <c r="K88" s="99">
        <f t="shared" si="11"/>
        <v>-2909</v>
      </c>
      <c r="L88" s="62"/>
      <c r="M88" s="359">
        <v>188</v>
      </c>
      <c r="N88" s="358">
        <f t="shared" si="13"/>
        <v>66</v>
      </c>
      <c r="O88" s="441">
        <v>254</v>
      </c>
      <c r="P88" s="445">
        <v>18627</v>
      </c>
    </row>
    <row r="89" spans="1:16" x14ac:dyDescent="0.25">
      <c r="A89" s="123" t="s">
        <v>81</v>
      </c>
      <c r="B89" s="128">
        <v>606</v>
      </c>
      <c r="C89" s="390" t="s">
        <v>87</v>
      </c>
      <c r="D89" s="117">
        <v>1540</v>
      </c>
      <c r="E89" s="391">
        <v>1</v>
      </c>
      <c r="F89" s="136">
        <f t="shared" si="8"/>
        <v>12564</v>
      </c>
      <c r="G89" s="27">
        <f t="shared" si="10"/>
        <v>4423</v>
      </c>
      <c r="H89" s="147">
        <f t="shared" si="9"/>
        <v>770</v>
      </c>
      <c r="I89" s="149">
        <v>17757</v>
      </c>
      <c r="J89" s="95">
        <v>18666</v>
      </c>
      <c r="K89" s="99">
        <f t="shared" si="11"/>
        <v>-909</v>
      </c>
      <c r="L89" s="62"/>
      <c r="M89" s="359">
        <v>188</v>
      </c>
      <c r="N89" s="358">
        <f t="shared" si="13"/>
        <v>66</v>
      </c>
      <c r="O89" s="441">
        <v>254</v>
      </c>
      <c r="P89" s="445">
        <v>18686</v>
      </c>
    </row>
    <row r="90" spans="1:16" x14ac:dyDescent="0.25">
      <c r="A90" s="123" t="s">
        <v>81</v>
      </c>
      <c r="B90" s="128">
        <v>607</v>
      </c>
      <c r="C90" s="390" t="s">
        <v>88</v>
      </c>
      <c r="D90" s="117">
        <v>1583</v>
      </c>
      <c r="E90" s="391">
        <v>1</v>
      </c>
      <c r="F90" s="136">
        <f t="shared" si="8"/>
        <v>12564</v>
      </c>
      <c r="G90" s="27">
        <f t="shared" si="10"/>
        <v>4423</v>
      </c>
      <c r="H90" s="133">
        <f t="shared" si="9"/>
        <v>792</v>
      </c>
      <c r="I90" s="149">
        <v>17779</v>
      </c>
      <c r="J90" s="95">
        <v>19688</v>
      </c>
      <c r="K90" s="99">
        <f t="shared" si="11"/>
        <v>-1909</v>
      </c>
      <c r="L90" s="62"/>
      <c r="M90" s="359">
        <v>188</v>
      </c>
      <c r="N90" s="358">
        <f t="shared" si="13"/>
        <v>66</v>
      </c>
      <c r="O90" s="441">
        <v>254</v>
      </c>
      <c r="P90" s="445">
        <v>18033</v>
      </c>
    </row>
    <row r="91" spans="1:16" x14ac:dyDescent="0.25">
      <c r="A91" s="123" t="s">
        <v>81</v>
      </c>
      <c r="B91" s="128">
        <v>608</v>
      </c>
      <c r="C91" s="390" t="s">
        <v>89</v>
      </c>
      <c r="D91" s="117">
        <v>3252</v>
      </c>
      <c r="E91" s="391">
        <v>2</v>
      </c>
      <c r="F91" s="136">
        <f t="shared" si="8"/>
        <v>25128</v>
      </c>
      <c r="G91" s="27">
        <f t="shared" si="10"/>
        <v>8845</v>
      </c>
      <c r="H91" s="147">
        <f t="shared" si="9"/>
        <v>1626</v>
      </c>
      <c r="I91" s="149">
        <v>35599</v>
      </c>
      <c r="J91" s="95">
        <v>40415</v>
      </c>
      <c r="K91" s="99">
        <f t="shared" si="11"/>
        <v>-4816</v>
      </c>
      <c r="L91" s="62"/>
      <c r="M91" s="359">
        <v>377</v>
      </c>
      <c r="N91" s="358">
        <f t="shared" si="13"/>
        <v>133</v>
      </c>
      <c r="O91" s="441">
        <v>510</v>
      </c>
      <c r="P91" s="445">
        <v>37459</v>
      </c>
    </row>
    <row r="92" spans="1:16" x14ac:dyDescent="0.25">
      <c r="A92" s="123" t="s">
        <v>81</v>
      </c>
      <c r="B92" s="128">
        <v>609</v>
      </c>
      <c r="C92" s="390" t="s">
        <v>90</v>
      </c>
      <c r="D92" s="117">
        <v>1301</v>
      </c>
      <c r="E92" s="391">
        <v>1</v>
      </c>
      <c r="F92" s="136">
        <f t="shared" si="8"/>
        <v>12564</v>
      </c>
      <c r="G92" s="27">
        <f t="shared" si="10"/>
        <v>4423</v>
      </c>
      <c r="H92" s="133">
        <f t="shared" si="9"/>
        <v>651</v>
      </c>
      <c r="I92" s="149">
        <v>17638</v>
      </c>
      <c r="J92" s="95">
        <v>18547</v>
      </c>
      <c r="K92" s="99">
        <f t="shared" si="11"/>
        <v>-909</v>
      </c>
      <c r="L92" s="62"/>
      <c r="M92" s="359">
        <v>188</v>
      </c>
      <c r="N92" s="358">
        <f t="shared" si="13"/>
        <v>66</v>
      </c>
      <c r="O92" s="441">
        <v>254</v>
      </c>
      <c r="P92" s="445">
        <v>18522</v>
      </c>
    </row>
    <row r="93" spans="1:16" x14ac:dyDescent="0.25">
      <c r="A93" s="123" t="s">
        <v>81</v>
      </c>
      <c r="B93" s="130">
        <v>610</v>
      </c>
      <c r="C93" s="396" t="s">
        <v>91</v>
      </c>
      <c r="D93" s="264">
        <v>1130</v>
      </c>
      <c r="E93" s="398">
        <v>1</v>
      </c>
      <c r="F93" s="136">
        <f t="shared" si="8"/>
        <v>12564</v>
      </c>
      <c r="G93" s="27">
        <f t="shared" si="10"/>
        <v>4423</v>
      </c>
      <c r="H93" s="147">
        <f t="shared" si="9"/>
        <v>565</v>
      </c>
      <c r="I93" s="149">
        <v>17552</v>
      </c>
      <c r="J93" s="95">
        <v>17462</v>
      </c>
      <c r="K93" s="99">
        <f t="shared" si="11"/>
        <v>90</v>
      </c>
      <c r="L93" s="62"/>
      <c r="M93" s="359">
        <v>188</v>
      </c>
      <c r="N93" s="358">
        <f t="shared" si="13"/>
        <v>66</v>
      </c>
      <c r="O93" s="441">
        <v>254</v>
      </c>
      <c r="P93" s="445">
        <v>18481</v>
      </c>
    </row>
    <row r="94" spans="1:16" x14ac:dyDescent="0.25">
      <c r="A94" s="123" t="s">
        <v>81</v>
      </c>
      <c r="B94" s="128">
        <v>611</v>
      </c>
      <c r="C94" s="390" t="s">
        <v>92</v>
      </c>
      <c r="D94" s="117">
        <v>1976</v>
      </c>
      <c r="E94" s="391">
        <v>1</v>
      </c>
      <c r="F94" s="136">
        <f t="shared" si="8"/>
        <v>12564</v>
      </c>
      <c r="G94" s="27">
        <f t="shared" si="10"/>
        <v>4423</v>
      </c>
      <c r="H94" s="133">
        <f t="shared" si="9"/>
        <v>988</v>
      </c>
      <c r="I94" s="149">
        <v>17975</v>
      </c>
      <c r="J94" s="95">
        <v>18883</v>
      </c>
      <c r="K94" s="99">
        <f t="shared" si="11"/>
        <v>-908</v>
      </c>
      <c r="L94" s="62"/>
      <c r="M94" s="359">
        <v>188</v>
      </c>
      <c r="N94" s="358">
        <f t="shared" si="13"/>
        <v>66</v>
      </c>
      <c r="O94" s="441">
        <v>254</v>
      </c>
      <c r="P94" s="445">
        <v>18904</v>
      </c>
    </row>
    <row r="95" spans="1:16" x14ac:dyDescent="0.25">
      <c r="A95" s="123" t="s">
        <v>81</v>
      </c>
      <c r="B95" s="128">
        <v>612</v>
      </c>
      <c r="C95" s="390" t="s">
        <v>93</v>
      </c>
      <c r="D95" s="117">
        <v>2200</v>
      </c>
      <c r="E95" s="391">
        <v>1</v>
      </c>
      <c r="F95" s="136">
        <f t="shared" si="8"/>
        <v>12564</v>
      </c>
      <c r="G95" s="27">
        <f t="shared" si="10"/>
        <v>4423</v>
      </c>
      <c r="H95" s="147">
        <f t="shared" si="9"/>
        <v>1100</v>
      </c>
      <c r="I95" s="149">
        <v>18087</v>
      </c>
      <c r="J95" s="95">
        <f t="shared" si="12"/>
        <v>17994.12847</v>
      </c>
      <c r="K95" s="99">
        <f t="shared" si="11"/>
        <v>92.871530000000348</v>
      </c>
      <c r="L95" s="351">
        <f>SUM(J84:J98)</f>
        <v>356727.96580000001</v>
      </c>
      <c r="M95" s="359">
        <v>188</v>
      </c>
      <c r="N95" s="358">
        <f t="shared" si="13"/>
        <v>66</v>
      </c>
      <c r="O95" s="441">
        <v>254</v>
      </c>
      <c r="P95" s="445">
        <v>19016</v>
      </c>
    </row>
    <row r="96" spans="1:16" x14ac:dyDescent="0.25">
      <c r="A96" s="123" t="s">
        <v>81</v>
      </c>
      <c r="B96" s="128">
        <v>613</v>
      </c>
      <c r="C96" s="390" t="s">
        <v>94</v>
      </c>
      <c r="D96" s="117">
        <v>2374</v>
      </c>
      <c r="E96" s="391">
        <v>1</v>
      </c>
      <c r="F96" s="136">
        <f t="shared" si="8"/>
        <v>12564</v>
      </c>
      <c r="G96" s="27">
        <f t="shared" si="10"/>
        <v>4423</v>
      </c>
      <c r="H96" s="133">
        <f t="shared" si="9"/>
        <v>1187</v>
      </c>
      <c r="I96" s="149">
        <v>18174</v>
      </c>
      <c r="J96" s="95">
        <f t="shared" si="12"/>
        <v>18080.676940000001</v>
      </c>
      <c r="K96" s="99">
        <f t="shared" si="11"/>
        <v>93.323059999998804</v>
      </c>
      <c r="L96" s="62"/>
      <c r="M96" s="359">
        <v>188</v>
      </c>
      <c r="N96" s="358">
        <f t="shared" si="13"/>
        <v>66</v>
      </c>
      <c r="O96" s="441">
        <v>254</v>
      </c>
      <c r="P96" s="445">
        <v>19085</v>
      </c>
    </row>
    <row r="97" spans="1:16" x14ac:dyDescent="0.25">
      <c r="A97" s="123" t="s">
        <v>81</v>
      </c>
      <c r="B97" s="130">
        <v>614</v>
      </c>
      <c r="C97" s="400" t="s">
        <v>95</v>
      </c>
      <c r="D97" s="264">
        <v>5097</v>
      </c>
      <c r="E97" s="398">
        <v>3</v>
      </c>
      <c r="F97" s="136">
        <f t="shared" si="8"/>
        <v>37692</v>
      </c>
      <c r="G97" s="27">
        <f t="shared" si="10"/>
        <v>13268</v>
      </c>
      <c r="H97" s="147">
        <f t="shared" si="9"/>
        <v>2549</v>
      </c>
      <c r="I97" s="149">
        <v>53509</v>
      </c>
      <c r="J97" s="95">
        <v>55232</v>
      </c>
      <c r="K97" s="99">
        <f t="shared" si="11"/>
        <v>-1723</v>
      </c>
      <c r="L97" s="62"/>
      <c r="M97" s="359">
        <v>565</v>
      </c>
      <c r="N97" s="358">
        <f t="shared" si="13"/>
        <v>199</v>
      </c>
      <c r="O97" s="441">
        <v>764</v>
      </c>
      <c r="P97" s="445">
        <v>56298</v>
      </c>
    </row>
    <row r="98" spans="1:16" ht="13.8" thickBot="1" x14ac:dyDescent="0.3">
      <c r="A98" s="124" t="s">
        <v>81</v>
      </c>
      <c r="B98" s="131">
        <v>615</v>
      </c>
      <c r="C98" s="392" t="s">
        <v>96</v>
      </c>
      <c r="D98" s="265">
        <v>1426</v>
      </c>
      <c r="E98" s="393">
        <v>1</v>
      </c>
      <c r="F98" s="347">
        <f t="shared" si="8"/>
        <v>12564</v>
      </c>
      <c r="G98" s="348">
        <f t="shared" si="10"/>
        <v>4423</v>
      </c>
      <c r="H98" s="148">
        <f t="shared" si="9"/>
        <v>713</v>
      </c>
      <c r="I98" s="150">
        <v>17700</v>
      </c>
      <c r="J98" s="116">
        <v>18609</v>
      </c>
      <c r="K98" s="349">
        <f t="shared" si="11"/>
        <v>-909</v>
      </c>
      <c r="L98" s="352">
        <f>SUM(I84:I98)</f>
        <v>339240</v>
      </c>
      <c r="M98" s="377">
        <v>188</v>
      </c>
      <c r="N98" s="378">
        <f t="shared" si="13"/>
        <v>66</v>
      </c>
      <c r="O98" s="442">
        <v>254</v>
      </c>
      <c r="P98" s="463">
        <v>18629</v>
      </c>
    </row>
    <row r="99" spans="1:16" x14ac:dyDescent="0.25">
      <c r="A99" s="229" t="s">
        <v>114</v>
      </c>
      <c r="B99" s="129">
        <v>801</v>
      </c>
      <c r="C99" s="396" t="s">
        <v>115</v>
      </c>
      <c r="D99" s="268">
        <v>12346</v>
      </c>
      <c r="E99" s="397">
        <v>5</v>
      </c>
      <c r="F99" s="136">
        <f t="shared" si="8"/>
        <v>62820</v>
      </c>
      <c r="G99" s="346">
        <f t="shared" si="10"/>
        <v>22113</v>
      </c>
      <c r="H99" s="133">
        <f t="shared" si="9"/>
        <v>6173</v>
      </c>
      <c r="I99" s="151">
        <v>91106</v>
      </c>
      <c r="J99" s="95">
        <v>80634</v>
      </c>
      <c r="K99" s="99">
        <f t="shared" si="11"/>
        <v>10472</v>
      </c>
      <c r="L99" s="101"/>
      <c r="M99" s="365">
        <v>942</v>
      </c>
      <c r="N99" s="366">
        <f t="shared" si="13"/>
        <v>332</v>
      </c>
      <c r="O99" s="443">
        <v>1274</v>
      </c>
      <c r="P99" s="450">
        <v>95754</v>
      </c>
    </row>
    <row r="100" spans="1:16" x14ac:dyDescent="0.25">
      <c r="A100" s="123" t="s">
        <v>114</v>
      </c>
      <c r="B100" s="128">
        <v>803</v>
      </c>
      <c r="C100" s="390" t="s">
        <v>116</v>
      </c>
      <c r="D100" s="117">
        <v>3037</v>
      </c>
      <c r="E100" s="391">
        <v>2</v>
      </c>
      <c r="F100" s="136">
        <f t="shared" si="8"/>
        <v>25128</v>
      </c>
      <c r="G100" s="27">
        <f t="shared" si="10"/>
        <v>8845</v>
      </c>
      <c r="H100" s="147">
        <f t="shared" si="9"/>
        <v>1519</v>
      </c>
      <c r="I100" s="149">
        <v>35492</v>
      </c>
      <c r="J100" s="95">
        <f t="shared" si="12"/>
        <v>35308.796519999996</v>
      </c>
      <c r="K100" s="99">
        <f t="shared" si="11"/>
        <v>183.20348000000376</v>
      </c>
      <c r="L100" s="62"/>
      <c r="M100" s="359">
        <v>377</v>
      </c>
      <c r="N100" s="358">
        <f t="shared" si="13"/>
        <v>133</v>
      </c>
      <c r="O100" s="441">
        <v>510</v>
      </c>
      <c r="P100" s="445">
        <v>37352</v>
      </c>
    </row>
    <row r="101" spans="1:16" x14ac:dyDescent="0.25">
      <c r="A101" s="123" t="s">
        <v>114</v>
      </c>
      <c r="B101" s="128">
        <v>804</v>
      </c>
      <c r="C101" s="390" t="s">
        <v>117</v>
      </c>
      <c r="D101" s="117">
        <v>3453</v>
      </c>
      <c r="E101" s="391">
        <v>2</v>
      </c>
      <c r="F101" s="136">
        <f t="shared" si="8"/>
        <v>25128</v>
      </c>
      <c r="G101" s="27">
        <f t="shared" si="10"/>
        <v>8845</v>
      </c>
      <c r="H101" s="133">
        <f t="shared" si="9"/>
        <v>1727</v>
      </c>
      <c r="I101" s="149">
        <v>35700</v>
      </c>
      <c r="J101" s="95">
        <f t="shared" si="12"/>
        <v>35515.716999999997</v>
      </c>
      <c r="K101" s="99">
        <f t="shared" si="11"/>
        <v>184.28300000000309</v>
      </c>
      <c r="L101" s="62"/>
      <c r="M101" s="359">
        <v>377</v>
      </c>
      <c r="N101" s="358">
        <f t="shared" si="13"/>
        <v>133</v>
      </c>
      <c r="O101" s="441">
        <v>510</v>
      </c>
      <c r="P101" s="445">
        <v>27381</v>
      </c>
    </row>
    <row r="102" spans="1:16" x14ac:dyDescent="0.25">
      <c r="A102" s="123" t="s">
        <v>114</v>
      </c>
      <c r="B102" s="128">
        <v>806</v>
      </c>
      <c r="C102" s="390" t="s">
        <v>118</v>
      </c>
      <c r="D102" s="117">
        <v>3296</v>
      </c>
      <c r="E102" s="391">
        <v>2</v>
      </c>
      <c r="F102" s="136">
        <f t="shared" ref="F102:F133" si="14">E102*1047*12</f>
        <v>25128</v>
      </c>
      <c r="G102" s="27">
        <f t="shared" si="10"/>
        <v>8845</v>
      </c>
      <c r="H102" s="147">
        <f t="shared" ref="H102:H133" si="15">ROUND(D102*0.5,0)</f>
        <v>1648</v>
      </c>
      <c r="I102" s="149">
        <v>35621</v>
      </c>
      <c r="J102" s="95">
        <f t="shared" si="12"/>
        <v>35437.127009999997</v>
      </c>
      <c r="K102" s="99">
        <f t="shared" si="11"/>
        <v>183.87299000000348</v>
      </c>
      <c r="L102" s="62"/>
      <c r="M102" s="359">
        <v>377</v>
      </c>
      <c r="N102" s="358">
        <f t="shared" si="13"/>
        <v>133</v>
      </c>
      <c r="O102" s="441">
        <v>510</v>
      </c>
      <c r="P102" s="445">
        <v>37438</v>
      </c>
    </row>
    <row r="103" spans="1:16" x14ac:dyDescent="0.25">
      <c r="A103" s="123" t="s">
        <v>114</v>
      </c>
      <c r="B103" s="128">
        <v>807</v>
      </c>
      <c r="C103" s="390" t="s">
        <v>119</v>
      </c>
      <c r="D103" s="117">
        <v>2392</v>
      </c>
      <c r="E103" s="391">
        <v>1</v>
      </c>
      <c r="F103" s="136">
        <f t="shared" si="14"/>
        <v>12564</v>
      </c>
      <c r="G103" s="27">
        <f t="shared" si="10"/>
        <v>4423</v>
      </c>
      <c r="H103" s="133">
        <f t="shared" si="15"/>
        <v>1196</v>
      </c>
      <c r="I103" s="149">
        <v>18183</v>
      </c>
      <c r="J103" s="95">
        <f t="shared" si="12"/>
        <v>18089.630229999999</v>
      </c>
      <c r="K103" s="99">
        <f t="shared" si="11"/>
        <v>93.369770000001154</v>
      </c>
      <c r="L103" s="62"/>
      <c r="M103" s="359">
        <v>188</v>
      </c>
      <c r="N103" s="358">
        <f t="shared" si="13"/>
        <v>66</v>
      </c>
      <c r="O103" s="441">
        <v>254</v>
      </c>
      <c r="P103" s="445">
        <v>19112</v>
      </c>
    </row>
    <row r="104" spans="1:16" x14ac:dyDescent="0.25">
      <c r="A104" s="123" t="s">
        <v>114</v>
      </c>
      <c r="B104" s="128">
        <v>808</v>
      </c>
      <c r="C104" s="390" t="s">
        <v>120</v>
      </c>
      <c r="D104" s="117">
        <v>2474</v>
      </c>
      <c r="E104" s="391">
        <v>2</v>
      </c>
      <c r="F104" s="136">
        <f t="shared" si="14"/>
        <v>25128</v>
      </c>
      <c r="G104" s="27">
        <f t="shared" si="10"/>
        <v>8845</v>
      </c>
      <c r="H104" s="147">
        <f t="shared" si="15"/>
        <v>1237</v>
      </c>
      <c r="I104" s="149">
        <v>35210</v>
      </c>
      <c r="J104" s="95">
        <f t="shared" si="12"/>
        <v>35028.2601</v>
      </c>
      <c r="K104" s="99">
        <f t="shared" si="11"/>
        <v>181.73990000000049</v>
      </c>
      <c r="L104" s="62"/>
      <c r="M104" s="359">
        <v>377</v>
      </c>
      <c r="N104" s="358">
        <f t="shared" si="13"/>
        <v>133</v>
      </c>
      <c r="O104" s="441">
        <v>510</v>
      </c>
      <c r="P104" s="445">
        <v>18535</v>
      </c>
    </row>
    <row r="105" spans="1:16" x14ac:dyDescent="0.25">
      <c r="A105" s="123" t="s">
        <v>114</v>
      </c>
      <c r="B105" s="128">
        <v>811</v>
      </c>
      <c r="C105" s="390" t="s">
        <v>121</v>
      </c>
      <c r="D105" s="117">
        <v>5822</v>
      </c>
      <c r="E105" s="391">
        <v>3</v>
      </c>
      <c r="F105" s="136">
        <f t="shared" si="14"/>
        <v>37692</v>
      </c>
      <c r="G105" s="27">
        <f t="shared" si="10"/>
        <v>13268</v>
      </c>
      <c r="H105" s="133">
        <f t="shared" si="15"/>
        <v>2911</v>
      </c>
      <c r="I105" s="149">
        <v>53871</v>
      </c>
      <c r="J105" s="95">
        <v>50001</v>
      </c>
      <c r="K105" s="99">
        <f t="shared" si="11"/>
        <v>3870</v>
      </c>
      <c r="L105" s="62"/>
      <c r="M105" s="359">
        <v>565</v>
      </c>
      <c r="N105" s="358">
        <f t="shared" si="13"/>
        <v>199</v>
      </c>
      <c r="O105" s="441">
        <v>764</v>
      </c>
      <c r="P105" s="445">
        <v>56659</v>
      </c>
    </row>
    <row r="106" spans="1:16" x14ac:dyDescent="0.25">
      <c r="A106" s="123" t="s">
        <v>114</v>
      </c>
      <c r="B106" s="128">
        <v>812</v>
      </c>
      <c r="C106" s="390" t="s">
        <v>122</v>
      </c>
      <c r="D106" s="117">
        <v>2802</v>
      </c>
      <c r="E106" s="391">
        <v>2</v>
      </c>
      <c r="F106" s="136">
        <f t="shared" si="14"/>
        <v>25128</v>
      </c>
      <c r="G106" s="27">
        <f t="shared" si="10"/>
        <v>8845</v>
      </c>
      <c r="H106" s="147">
        <f t="shared" si="15"/>
        <v>1401</v>
      </c>
      <c r="I106" s="149">
        <v>35374</v>
      </c>
      <c r="J106" s="95">
        <v>30191</v>
      </c>
      <c r="K106" s="99">
        <f t="shared" si="11"/>
        <v>5183</v>
      </c>
      <c r="L106" s="62"/>
      <c r="M106" s="359">
        <v>377</v>
      </c>
      <c r="N106" s="358">
        <f t="shared" si="13"/>
        <v>133</v>
      </c>
      <c r="O106" s="441">
        <v>510</v>
      </c>
      <c r="P106" s="445">
        <v>37234</v>
      </c>
    </row>
    <row r="107" spans="1:16" x14ac:dyDescent="0.25">
      <c r="A107" s="123" t="s">
        <v>114</v>
      </c>
      <c r="B107" s="128">
        <v>813</v>
      </c>
      <c r="C107" s="390" t="s">
        <v>123</v>
      </c>
      <c r="D107" s="117">
        <v>3224</v>
      </c>
      <c r="E107" s="391">
        <v>2</v>
      </c>
      <c r="F107" s="136">
        <f t="shared" si="14"/>
        <v>25128</v>
      </c>
      <c r="G107" s="27">
        <f t="shared" si="10"/>
        <v>8845</v>
      </c>
      <c r="H107" s="133">
        <f t="shared" si="15"/>
        <v>1612</v>
      </c>
      <c r="I107" s="149">
        <v>35585</v>
      </c>
      <c r="J107" s="95">
        <f t="shared" si="12"/>
        <v>35401.313849999999</v>
      </c>
      <c r="K107" s="99">
        <f t="shared" si="11"/>
        <v>183.68615000000136</v>
      </c>
      <c r="L107" s="62"/>
      <c r="M107" s="359">
        <v>377</v>
      </c>
      <c r="N107" s="358">
        <f t="shared" si="13"/>
        <v>133</v>
      </c>
      <c r="O107" s="441">
        <v>510</v>
      </c>
      <c r="P107" s="445">
        <v>36642</v>
      </c>
    </row>
    <row r="108" spans="1:16" x14ac:dyDescent="0.25">
      <c r="A108" s="123" t="s">
        <v>114</v>
      </c>
      <c r="B108" s="128">
        <v>814</v>
      </c>
      <c r="C108" s="390" t="s">
        <v>124</v>
      </c>
      <c r="D108" s="117">
        <v>1464</v>
      </c>
      <c r="E108" s="391">
        <v>1</v>
      </c>
      <c r="F108" s="136">
        <f t="shared" si="14"/>
        <v>12564</v>
      </c>
      <c r="G108" s="27">
        <f t="shared" si="10"/>
        <v>4423</v>
      </c>
      <c r="H108" s="147">
        <f t="shared" si="15"/>
        <v>732</v>
      </c>
      <c r="I108" s="149">
        <v>17719</v>
      </c>
      <c r="J108" s="95">
        <f t="shared" si="12"/>
        <v>17628.038389999998</v>
      </c>
      <c r="K108" s="99">
        <f t="shared" si="11"/>
        <v>90.961610000002111</v>
      </c>
      <c r="L108" s="62"/>
      <c r="M108" s="359">
        <v>188</v>
      </c>
      <c r="N108" s="358">
        <f t="shared" si="13"/>
        <v>66</v>
      </c>
      <c r="O108" s="441">
        <v>254</v>
      </c>
      <c r="P108" s="445">
        <v>18648</v>
      </c>
    </row>
    <row r="109" spans="1:16" x14ac:dyDescent="0.25">
      <c r="A109" s="123" t="s">
        <v>114</v>
      </c>
      <c r="B109" s="128">
        <v>816</v>
      </c>
      <c r="C109" s="390" t="s">
        <v>125</v>
      </c>
      <c r="D109" s="117">
        <v>1102</v>
      </c>
      <c r="E109" s="391">
        <v>1</v>
      </c>
      <c r="F109" s="136">
        <f t="shared" si="14"/>
        <v>12564</v>
      </c>
      <c r="G109" s="27">
        <f t="shared" si="10"/>
        <v>4423</v>
      </c>
      <c r="H109" s="133">
        <f t="shared" si="15"/>
        <v>551</v>
      </c>
      <c r="I109" s="149">
        <v>17538</v>
      </c>
      <c r="J109" s="95">
        <f t="shared" si="12"/>
        <v>17447.977780000001</v>
      </c>
      <c r="K109" s="99">
        <f t="shared" si="11"/>
        <v>90.022219999998924</v>
      </c>
      <c r="L109" s="62"/>
      <c r="M109" s="359">
        <v>188</v>
      </c>
      <c r="N109" s="358">
        <f t="shared" si="13"/>
        <v>66</v>
      </c>
      <c r="O109" s="441">
        <v>254</v>
      </c>
      <c r="P109" s="445">
        <v>18252</v>
      </c>
    </row>
    <row r="110" spans="1:16" x14ac:dyDescent="0.25">
      <c r="A110" s="123" t="s">
        <v>114</v>
      </c>
      <c r="B110" s="128">
        <v>817</v>
      </c>
      <c r="C110" s="390" t="s">
        <v>126</v>
      </c>
      <c r="D110" s="117">
        <v>1038</v>
      </c>
      <c r="E110" s="391">
        <v>1</v>
      </c>
      <c r="F110" s="136">
        <f t="shared" si="14"/>
        <v>12564</v>
      </c>
      <c r="G110" s="27">
        <f t="shared" si="10"/>
        <v>4423</v>
      </c>
      <c r="H110" s="147">
        <f t="shared" si="15"/>
        <v>519</v>
      </c>
      <c r="I110" s="149">
        <v>17506</v>
      </c>
      <c r="J110" s="95">
        <f t="shared" si="12"/>
        <v>17416.14386</v>
      </c>
      <c r="K110" s="99">
        <f t="shared" si="11"/>
        <v>89.856139999999868</v>
      </c>
      <c r="L110" s="62"/>
      <c r="M110" s="359">
        <v>188</v>
      </c>
      <c r="N110" s="358">
        <f t="shared" si="13"/>
        <v>66</v>
      </c>
      <c r="O110" s="441">
        <v>254</v>
      </c>
      <c r="P110" s="445">
        <v>18417</v>
      </c>
    </row>
    <row r="111" spans="1:16" x14ac:dyDescent="0.25">
      <c r="A111" s="123" t="s">
        <v>114</v>
      </c>
      <c r="B111" s="128">
        <v>819</v>
      </c>
      <c r="C111" s="390" t="s">
        <v>127</v>
      </c>
      <c r="D111" s="117">
        <v>1520</v>
      </c>
      <c r="E111" s="391">
        <v>1</v>
      </c>
      <c r="F111" s="136">
        <f t="shared" si="14"/>
        <v>12564</v>
      </c>
      <c r="G111" s="27">
        <f t="shared" si="10"/>
        <v>4423</v>
      </c>
      <c r="H111" s="133">
        <f t="shared" si="15"/>
        <v>760</v>
      </c>
      <c r="I111" s="149">
        <v>17747</v>
      </c>
      <c r="J111" s="95">
        <v>15656</v>
      </c>
      <c r="K111" s="99">
        <f t="shared" si="11"/>
        <v>2091</v>
      </c>
      <c r="L111" s="62"/>
      <c r="M111" s="359">
        <v>188</v>
      </c>
      <c r="N111" s="358">
        <f t="shared" si="13"/>
        <v>66</v>
      </c>
      <c r="O111" s="441">
        <v>254</v>
      </c>
      <c r="P111" s="445">
        <v>18676</v>
      </c>
    </row>
    <row r="112" spans="1:16" x14ac:dyDescent="0.25">
      <c r="A112" s="123" t="s">
        <v>114</v>
      </c>
      <c r="B112" s="128">
        <v>820</v>
      </c>
      <c r="C112" s="390" t="s">
        <v>128</v>
      </c>
      <c r="D112" s="117">
        <v>1502</v>
      </c>
      <c r="E112" s="391">
        <v>1</v>
      </c>
      <c r="F112" s="136">
        <f t="shared" si="14"/>
        <v>12564</v>
      </c>
      <c r="G112" s="27">
        <f t="shared" si="10"/>
        <v>4423</v>
      </c>
      <c r="H112" s="147">
        <f t="shared" si="15"/>
        <v>751</v>
      </c>
      <c r="I112" s="149">
        <v>17738</v>
      </c>
      <c r="J112" s="95">
        <f t="shared" si="12"/>
        <v>17646.939780000001</v>
      </c>
      <c r="K112" s="99">
        <f t="shared" si="11"/>
        <v>91.06021999999939</v>
      </c>
      <c r="L112" s="62"/>
      <c r="M112" s="359">
        <v>188</v>
      </c>
      <c r="N112" s="358">
        <f t="shared" si="13"/>
        <v>66</v>
      </c>
      <c r="O112" s="441">
        <v>254</v>
      </c>
      <c r="P112" s="445">
        <v>18667</v>
      </c>
    </row>
    <row r="113" spans="1:16" x14ac:dyDescent="0.25">
      <c r="A113" s="123" t="s">
        <v>114</v>
      </c>
      <c r="B113" s="128">
        <v>821</v>
      </c>
      <c r="C113" s="390" t="s">
        <v>129</v>
      </c>
      <c r="D113" s="117">
        <v>1337</v>
      </c>
      <c r="E113" s="391">
        <v>1</v>
      </c>
      <c r="F113" s="136">
        <f t="shared" si="14"/>
        <v>12564</v>
      </c>
      <c r="G113" s="27">
        <f t="shared" si="10"/>
        <v>4423</v>
      </c>
      <c r="H113" s="133">
        <f t="shared" si="15"/>
        <v>669</v>
      </c>
      <c r="I113" s="149">
        <v>17656</v>
      </c>
      <c r="J113" s="95">
        <f t="shared" si="12"/>
        <v>17565.36536</v>
      </c>
      <c r="K113" s="99">
        <f t="shared" si="11"/>
        <v>90.634640000000218</v>
      </c>
      <c r="L113" s="71"/>
      <c r="M113" s="359">
        <v>188</v>
      </c>
      <c r="N113" s="358">
        <f t="shared" si="13"/>
        <v>66</v>
      </c>
      <c r="O113" s="441">
        <v>254</v>
      </c>
      <c r="P113" s="445">
        <v>18578</v>
      </c>
    </row>
    <row r="114" spans="1:16" x14ac:dyDescent="0.25">
      <c r="A114" s="123" t="s">
        <v>114</v>
      </c>
      <c r="B114" s="128">
        <v>822</v>
      </c>
      <c r="C114" s="390" t="s">
        <v>130</v>
      </c>
      <c r="D114" s="117">
        <v>1526</v>
      </c>
      <c r="E114" s="391">
        <v>1</v>
      </c>
      <c r="F114" s="136">
        <f t="shared" si="14"/>
        <v>12564</v>
      </c>
      <c r="G114" s="27">
        <f t="shared" si="10"/>
        <v>4423</v>
      </c>
      <c r="H114" s="147">
        <f t="shared" si="15"/>
        <v>763</v>
      </c>
      <c r="I114" s="149">
        <v>17750</v>
      </c>
      <c r="J114" s="95">
        <v>15659</v>
      </c>
      <c r="K114" s="99">
        <f t="shared" si="11"/>
        <v>2091</v>
      </c>
      <c r="L114" s="353"/>
      <c r="M114" s="359">
        <v>188</v>
      </c>
      <c r="N114" s="358">
        <f t="shared" si="13"/>
        <v>66</v>
      </c>
      <c r="O114" s="441">
        <v>254</v>
      </c>
      <c r="P114" s="445">
        <v>18679</v>
      </c>
    </row>
    <row r="115" spans="1:16" x14ac:dyDescent="0.25">
      <c r="A115" s="123" t="s">
        <v>114</v>
      </c>
      <c r="B115" s="128">
        <v>823</v>
      </c>
      <c r="C115" s="390" t="s">
        <v>131</v>
      </c>
      <c r="D115" s="117">
        <v>3318</v>
      </c>
      <c r="E115" s="391">
        <v>2</v>
      </c>
      <c r="F115" s="136">
        <f t="shared" si="14"/>
        <v>25128</v>
      </c>
      <c r="G115" s="27">
        <f t="shared" si="10"/>
        <v>8845</v>
      </c>
      <c r="H115" s="133">
        <f t="shared" si="15"/>
        <v>1659</v>
      </c>
      <c r="I115" s="149">
        <v>35632</v>
      </c>
      <c r="J115" s="95">
        <f t="shared" si="12"/>
        <v>35448.069920000002</v>
      </c>
      <c r="K115" s="99">
        <f t="shared" si="11"/>
        <v>183.93007999999827</v>
      </c>
      <c r="L115" s="62"/>
      <c r="M115" s="359">
        <v>377</v>
      </c>
      <c r="N115" s="358">
        <f t="shared" si="13"/>
        <v>133</v>
      </c>
      <c r="O115" s="441">
        <v>510</v>
      </c>
      <c r="P115" s="445">
        <v>37492</v>
      </c>
    </row>
    <row r="116" spans="1:16" x14ac:dyDescent="0.25">
      <c r="A116" s="123" t="s">
        <v>114</v>
      </c>
      <c r="B116" s="128">
        <v>824</v>
      </c>
      <c r="C116" s="390" t="s">
        <v>132</v>
      </c>
      <c r="D116" s="117">
        <v>2595</v>
      </c>
      <c r="E116" s="391">
        <v>2</v>
      </c>
      <c r="F116" s="136">
        <f t="shared" si="14"/>
        <v>25128</v>
      </c>
      <c r="G116" s="27">
        <f t="shared" si="10"/>
        <v>8845</v>
      </c>
      <c r="H116" s="147">
        <f t="shared" si="15"/>
        <v>1298</v>
      </c>
      <c r="I116" s="149">
        <v>35271</v>
      </c>
      <c r="J116" s="95">
        <v>35014</v>
      </c>
      <c r="K116" s="99">
        <f t="shared" si="11"/>
        <v>257</v>
      </c>
      <c r="L116" s="62"/>
      <c r="M116" s="359">
        <v>377</v>
      </c>
      <c r="N116" s="358">
        <f t="shared" si="13"/>
        <v>133</v>
      </c>
      <c r="O116" s="441">
        <v>510</v>
      </c>
      <c r="P116" s="445">
        <v>36929</v>
      </c>
    </row>
    <row r="117" spans="1:16" x14ac:dyDescent="0.25">
      <c r="A117" s="123" t="s">
        <v>114</v>
      </c>
      <c r="B117" s="128">
        <v>825</v>
      </c>
      <c r="C117" s="390" t="s">
        <v>133</v>
      </c>
      <c r="D117" s="117">
        <v>2481</v>
      </c>
      <c r="E117" s="391">
        <v>2</v>
      </c>
      <c r="F117" s="137">
        <f t="shared" si="14"/>
        <v>25128</v>
      </c>
      <c r="G117" s="27">
        <f t="shared" si="10"/>
        <v>8845</v>
      </c>
      <c r="H117" s="147">
        <f t="shared" si="15"/>
        <v>1241</v>
      </c>
      <c r="I117" s="149">
        <v>35214</v>
      </c>
      <c r="J117" s="95">
        <v>30032</v>
      </c>
      <c r="K117" s="99">
        <f t="shared" si="11"/>
        <v>5182</v>
      </c>
      <c r="L117" s="353"/>
      <c r="M117" s="359">
        <v>377</v>
      </c>
      <c r="N117" s="358">
        <f t="shared" si="13"/>
        <v>133</v>
      </c>
      <c r="O117" s="441">
        <v>510</v>
      </c>
      <c r="P117" s="445">
        <v>36399</v>
      </c>
    </row>
    <row r="118" spans="1:16" x14ac:dyDescent="0.25">
      <c r="A118" s="229" t="s">
        <v>114</v>
      </c>
      <c r="B118" s="230">
        <v>826</v>
      </c>
      <c r="C118" s="396" t="s">
        <v>134</v>
      </c>
      <c r="D118" s="267">
        <v>2719</v>
      </c>
      <c r="E118" s="403">
        <v>2</v>
      </c>
      <c r="F118" s="136">
        <f t="shared" si="14"/>
        <v>25128</v>
      </c>
      <c r="G118" s="27">
        <f t="shared" si="10"/>
        <v>8845</v>
      </c>
      <c r="H118" s="133">
        <f t="shared" si="15"/>
        <v>1360</v>
      </c>
      <c r="I118" s="151">
        <v>35333</v>
      </c>
      <c r="J118" s="95">
        <f t="shared" si="12"/>
        <v>35150.621729999999</v>
      </c>
      <c r="K118" s="99">
        <f t="shared" si="11"/>
        <v>182.37827000000107</v>
      </c>
      <c r="L118" s="354">
        <f>SUM(J99:J121)</f>
        <v>696227.44865000003</v>
      </c>
      <c r="M118" s="359">
        <v>377</v>
      </c>
      <c r="N118" s="358">
        <f t="shared" si="13"/>
        <v>133</v>
      </c>
      <c r="O118" s="441">
        <v>510</v>
      </c>
      <c r="P118" s="445">
        <v>37193</v>
      </c>
    </row>
    <row r="119" spans="1:16" x14ac:dyDescent="0.25">
      <c r="A119" s="123" t="s">
        <v>114</v>
      </c>
      <c r="B119" s="126">
        <v>827</v>
      </c>
      <c r="C119" s="399" t="s">
        <v>234</v>
      </c>
      <c r="D119" s="77">
        <v>2336</v>
      </c>
      <c r="E119" s="391">
        <v>1</v>
      </c>
      <c r="F119" s="137">
        <f t="shared" si="14"/>
        <v>12564</v>
      </c>
      <c r="G119" s="27">
        <f t="shared" si="10"/>
        <v>4423</v>
      </c>
      <c r="H119" s="147">
        <f t="shared" si="15"/>
        <v>1168</v>
      </c>
      <c r="I119" s="149">
        <v>18155</v>
      </c>
      <c r="J119" s="95">
        <f t="shared" si="12"/>
        <v>18061.775549999998</v>
      </c>
      <c r="K119" s="99">
        <f t="shared" si="11"/>
        <v>93.224450000001525</v>
      </c>
      <c r="L119" s="353"/>
      <c r="M119" s="359">
        <v>188</v>
      </c>
      <c r="N119" s="358">
        <f t="shared" si="13"/>
        <v>66</v>
      </c>
      <c r="O119" s="441">
        <v>254</v>
      </c>
      <c r="P119" s="445">
        <v>19084</v>
      </c>
    </row>
    <row r="120" spans="1:16" x14ac:dyDescent="0.25">
      <c r="A120" s="123" t="s">
        <v>114</v>
      </c>
      <c r="B120" s="126">
        <v>828</v>
      </c>
      <c r="C120" s="390" t="s">
        <v>135</v>
      </c>
      <c r="D120" s="77">
        <v>1220</v>
      </c>
      <c r="E120" s="391">
        <v>1</v>
      </c>
      <c r="F120" s="137">
        <f t="shared" si="14"/>
        <v>12564</v>
      </c>
      <c r="G120" s="27">
        <f t="shared" si="10"/>
        <v>4423</v>
      </c>
      <c r="H120" s="133">
        <f t="shared" si="15"/>
        <v>610</v>
      </c>
      <c r="I120" s="149">
        <v>17597</v>
      </c>
      <c r="J120" s="95">
        <f t="shared" si="12"/>
        <v>17506.671569999999</v>
      </c>
      <c r="K120" s="99">
        <f t="shared" si="11"/>
        <v>90.32843000000139</v>
      </c>
      <c r="L120" s="353"/>
      <c r="M120" s="359">
        <v>188</v>
      </c>
      <c r="N120" s="358">
        <f t="shared" si="13"/>
        <v>66</v>
      </c>
      <c r="O120" s="441">
        <v>254</v>
      </c>
      <c r="P120" s="445">
        <v>18526</v>
      </c>
    </row>
    <row r="121" spans="1:16" ht="13.8" thickBot="1" x14ac:dyDescent="0.3">
      <c r="A121" s="125" t="s">
        <v>114</v>
      </c>
      <c r="B121" s="231">
        <v>829</v>
      </c>
      <c r="C121" s="401" t="s">
        <v>136</v>
      </c>
      <c r="D121" s="78">
        <v>5412</v>
      </c>
      <c r="E121" s="402">
        <v>3</v>
      </c>
      <c r="F121" s="232">
        <f t="shared" si="14"/>
        <v>37692</v>
      </c>
      <c r="G121" s="269">
        <f t="shared" si="10"/>
        <v>13268</v>
      </c>
      <c r="H121" s="380">
        <f t="shared" si="15"/>
        <v>2706</v>
      </c>
      <c r="I121" s="152">
        <v>53666</v>
      </c>
      <c r="J121" s="72">
        <v>50388</v>
      </c>
      <c r="K121" s="381">
        <f t="shared" si="11"/>
        <v>3278</v>
      </c>
      <c r="L121" s="357">
        <f>SUM(I99:I121)</f>
        <v>730664</v>
      </c>
      <c r="M121" s="363">
        <v>565</v>
      </c>
      <c r="N121" s="364">
        <f t="shared" si="13"/>
        <v>199</v>
      </c>
      <c r="O121" s="444">
        <v>764</v>
      </c>
      <c r="P121" s="481">
        <v>29105</v>
      </c>
    </row>
    <row r="122" spans="1:16" x14ac:dyDescent="0.25">
      <c r="A122" s="383" t="s">
        <v>97</v>
      </c>
      <c r="B122" s="387">
        <v>701</v>
      </c>
      <c r="C122" s="404" t="s">
        <v>235</v>
      </c>
      <c r="D122" s="388">
        <v>3983</v>
      </c>
      <c r="E122" s="395">
        <v>2</v>
      </c>
      <c r="F122" s="368">
        <f t="shared" si="14"/>
        <v>25128</v>
      </c>
      <c r="G122" s="369">
        <f t="shared" si="10"/>
        <v>8845</v>
      </c>
      <c r="H122" s="370">
        <f t="shared" si="15"/>
        <v>1992</v>
      </c>
      <c r="I122" s="371">
        <v>35965</v>
      </c>
      <c r="J122" s="372">
        <v>36779</v>
      </c>
      <c r="K122" s="373">
        <f t="shared" si="11"/>
        <v>-814</v>
      </c>
      <c r="L122" s="389"/>
      <c r="M122" s="375">
        <v>377</v>
      </c>
      <c r="N122" s="376">
        <f t="shared" si="13"/>
        <v>133</v>
      </c>
      <c r="O122" s="440">
        <v>510</v>
      </c>
      <c r="P122" s="462">
        <v>37487.129999999997</v>
      </c>
    </row>
    <row r="123" spans="1:16" x14ac:dyDescent="0.25">
      <c r="A123" s="123" t="s">
        <v>97</v>
      </c>
      <c r="B123" s="126">
        <v>702</v>
      </c>
      <c r="C123" s="390" t="s">
        <v>98</v>
      </c>
      <c r="D123" s="77">
        <v>2971</v>
      </c>
      <c r="E123" s="391">
        <v>2</v>
      </c>
      <c r="F123" s="137">
        <f t="shared" si="14"/>
        <v>25128</v>
      </c>
      <c r="G123" s="27">
        <f t="shared" si="10"/>
        <v>8845</v>
      </c>
      <c r="H123" s="147">
        <f t="shared" si="15"/>
        <v>1486</v>
      </c>
      <c r="I123" s="149">
        <v>35459</v>
      </c>
      <c r="J123" s="95">
        <f t="shared" si="12"/>
        <v>35275.967790000002</v>
      </c>
      <c r="K123" s="99">
        <f t="shared" si="11"/>
        <v>183.03220999999758</v>
      </c>
      <c r="L123" s="355"/>
      <c r="M123" s="359">
        <v>377</v>
      </c>
      <c r="N123" s="358">
        <f t="shared" si="13"/>
        <v>133</v>
      </c>
      <c r="O123" s="441">
        <v>510</v>
      </c>
      <c r="P123" s="445">
        <v>36643.75</v>
      </c>
    </row>
    <row r="124" spans="1:16" x14ac:dyDescent="0.25">
      <c r="A124" s="123" t="s">
        <v>97</v>
      </c>
      <c r="B124" s="126">
        <v>703</v>
      </c>
      <c r="C124" s="390" t="s">
        <v>99</v>
      </c>
      <c r="D124" s="77">
        <v>2280</v>
      </c>
      <c r="E124" s="391">
        <v>1</v>
      </c>
      <c r="F124" s="137">
        <f t="shared" si="14"/>
        <v>12564</v>
      </c>
      <c r="G124" s="27">
        <f t="shared" si="10"/>
        <v>4423</v>
      </c>
      <c r="H124" s="133">
        <f t="shared" si="15"/>
        <v>1140</v>
      </c>
      <c r="I124" s="149">
        <v>13595</v>
      </c>
      <c r="J124" s="95">
        <f t="shared" si="12"/>
        <v>13525.44195</v>
      </c>
      <c r="K124" s="99">
        <f t="shared" si="11"/>
        <v>69.558049999999639</v>
      </c>
      <c r="L124" s="355"/>
      <c r="M124" s="359">
        <v>188</v>
      </c>
      <c r="N124" s="358">
        <f t="shared" si="13"/>
        <v>66</v>
      </c>
      <c r="O124" s="441">
        <v>254</v>
      </c>
      <c r="P124" s="445">
        <v>14523.75</v>
      </c>
    </row>
    <row r="125" spans="1:16" x14ac:dyDescent="0.25">
      <c r="A125" s="123" t="s">
        <v>97</v>
      </c>
      <c r="B125" s="126">
        <v>704</v>
      </c>
      <c r="C125" s="390" t="s">
        <v>100</v>
      </c>
      <c r="D125" s="77">
        <v>2733</v>
      </c>
      <c r="E125" s="391">
        <v>2</v>
      </c>
      <c r="F125" s="137">
        <f t="shared" si="14"/>
        <v>25128</v>
      </c>
      <c r="G125" s="27">
        <f t="shared" si="10"/>
        <v>8845</v>
      </c>
      <c r="H125" s="147">
        <f t="shared" si="15"/>
        <v>1367</v>
      </c>
      <c r="I125" s="149">
        <v>35340</v>
      </c>
      <c r="J125" s="95">
        <v>36158</v>
      </c>
      <c r="K125" s="99">
        <f t="shared" si="11"/>
        <v>-818</v>
      </c>
      <c r="L125" s="355"/>
      <c r="M125" s="359">
        <v>377</v>
      </c>
      <c r="N125" s="358">
        <f t="shared" si="13"/>
        <v>133</v>
      </c>
      <c r="O125" s="441">
        <v>510</v>
      </c>
      <c r="P125" s="445">
        <v>37199.5</v>
      </c>
    </row>
    <row r="126" spans="1:16" x14ac:dyDescent="0.25">
      <c r="A126" s="123" t="s">
        <v>97</v>
      </c>
      <c r="B126" s="126">
        <v>705</v>
      </c>
      <c r="C126" s="390" t="s">
        <v>101</v>
      </c>
      <c r="D126" s="77">
        <v>4139</v>
      </c>
      <c r="E126" s="391">
        <v>2</v>
      </c>
      <c r="F126" s="137">
        <f t="shared" si="14"/>
        <v>25128</v>
      </c>
      <c r="G126" s="27">
        <f t="shared" si="10"/>
        <v>8845</v>
      </c>
      <c r="H126" s="133">
        <f t="shared" si="15"/>
        <v>2070</v>
      </c>
      <c r="I126" s="149">
        <v>36043</v>
      </c>
      <c r="J126" s="95">
        <f t="shared" si="12"/>
        <v>35856.936829999999</v>
      </c>
      <c r="K126" s="99">
        <f t="shared" si="11"/>
        <v>186.06317000000126</v>
      </c>
      <c r="L126" s="355"/>
      <c r="M126" s="359">
        <v>377</v>
      </c>
      <c r="N126" s="358">
        <f t="shared" si="13"/>
        <v>133</v>
      </c>
      <c r="O126" s="441">
        <v>510</v>
      </c>
      <c r="P126" s="445">
        <v>37902.5</v>
      </c>
    </row>
    <row r="127" spans="1:16" x14ac:dyDescent="0.25">
      <c r="A127" s="123" t="s">
        <v>97</v>
      </c>
      <c r="B127" s="126">
        <v>707</v>
      </c>
      <c r="C127" s="390" t="s">
        <v>102</v>
      </c>
      <c r="D127" s="77">
        <v>1366</v>
      </c>
      <c r="E127" s="391">
        <v>1</v>
      </c>
      <c r="F127" s="137">
        <f t="shared" si="14"/>
        <v>12564</v>
      </c>
      <c r="G127" s="27">
        <f t="shared" si="10"/>
        <v>4423</v>
      </c>
      <c r="H127" s="147">
        <f t="shared" si="15"/>
        <v>683</v>
      </c>
      <c r="I127" s="149">
        <v>17670</v>
      </c>
      <c r="J127" s="95">
        <f t="shared" si="12"/>
        <v>17579.292699999998</v>
      </c>
      <c r="K127" s="99">
        <f t="shared" si="11"/>
        <v>90.707300000001851</v>
      </c>
      <c r="L127" s="355"/>
      <c r="M127" s="359">
        <v>188</v>
      </c>
      <c r="N127" s="358">
        <f t="shared" si="13"/>
        <v>66</v>
      </c>
      <c r="O127" s="441">
        <v>254</v>
      </c>
      <c r="P127" s="445">
        <v>18598.75</v>
      </c>
    </row>
    <row r="128" spans="1:16" x14ac:dyDescent="0.25">
      <c r="A128" s="123" t="s">
        <v>97</v>
      </c>
      <c r="B128" s="126">
        <v>708</v>
      </c>
      <c r="C128" s="390" t="s">
        <v>103</v>
      </c>
      <c r="D128" s="77">
        <v>1052</v>
      </c>
      <c r="E128" s="391">
        <v>1</v>
      </c>
      <c r="F128" s="137">
        <f t="shared" si="14"/>
        <v>12564</v>
      </c>
      <c r="G128" s="27">
        <f t="shared" si="10"/>
        <v>4423</v>
      </c>
      <c r="H128" s="133">
        <f t="shared" si="15"/>
        <v>526</v>
      </c>
      <c r="I128" s="149">
        <v>17513</v>
      </c>
      <c r="J128" s="95">
        <f t="shared" si="12"/>
        <v>17423.107530000001</v>
      </c>
      <c r="K128" s="99">
        <f t="shared" si="11"/>
        <v>89.892469999998866</v>
      </c>
      <c r="L128" s="355"/>
      <c r="M128" s="359">
        <v>188</v>
      </c>
      <c r="N128" s="358">
        <f t="shared" si="13"/>
        <v>66</v>
      </c>
      <c r="O128" s="441">
        <v>254</v>
      </c>
      <c r="P128" s="445">
        <v>18104.38</v>
      </c>
    </row>
    <row r="129" spans="1:16" x14ac:dyDescent="0.25">
      <c r="A129" s="123" t="s">
        <v>97</v>
      </c>
      <c r="B129" s="126">
        <v>709</v>
      </c>
      <c r="C129" s="399" t="s">
        <v>236</v>
      </c>
      <c r="D129" s="77">
        <v>2964</v>
      </c>
      <c r="E129" s="391">
        <v>2</v>
      </c>
      <c r="F129" s="137">
        <f t="shared" si="14"/>
        <v>25128</v>
      </c>
      <c r="G129" s="27">
        <f t="shared" si="10"/>
        <v>8845</v>
      </c>
      <c r="H129" s="147">
        <f t="shared" si="15"/>
        <v>1482</v>
      </c>
      <c r="I129" s="149">
        <v>35455</v>
      </c>
      <c r="J129" s="95">
        <f t="shared" si="12"/>
        <v>35271.988550000002</v>
      </c>
      <c r="K129" s="99">
        <f t="shared" si="11"/>
        <v>183.01144999999815</v>
      </c>
      <c r="L129" s="355"/>
      <c r="M129" s="359">
        <v>377</v>
      </c>
      <c r="N129" s="358">
        <f t="shared" si="13"/>
        <v>133</v>
      </c>
      <c r="O129" s="441">
        <v>510</v>
      </c>
      <c r="P129" s="445">
        <v>37314.5</v>
      </c>
    </row>
    <row r="130" spans="1:16" x14ac:dyDescent="0.25">
      <c r="A130" s="123" t="s">
        <v>97</v>
      </c>
      <c r="B130" s="126">
        <v>710</v>
      </c>
      <c r="C130" s="390" t="s">
        <v>104</v>
      </c>
      <c r="D130" s="77">
        <v>2466</v>
      </c>
      <c r="E130" s="391">
        <v>2</v>
      </c>
      <c r="F130" s="137">
        <f t="shared" si="14"/>
        <v>25128</v>
      </c>
      <c r="G130" s="27">
        <f t="shared" si="10"/>
        <v>8845</v>
      </c>
      <c r="H130" s="133">
        <f t="shared" si="15"/>
        <v>1233</v>
      </c>
      <c r="I130" s="149">
        <v>35206</v>
      </c>
      <c r="J130" s="95">
        <f t="shared" si="12"/>
        <v>35024.280859999999</v>
      </c>
      <c r="K130" s="99">
        <f t="shared" si="11"/>
        <v>181.71914000000106</v>
      </c>
      <c r="L130" s="355"/>
      <c r="M130" s="359">
        <v>377</v>
      </c>
      <c r="N130" s="358">
        <f t="shared" si="13"/>
        <v>133</v>
      </c>
      <c r="O130" s="441">
        <v>510</v>
      </c>
      <c r="P130" s="445">
        <v>37065.5</v>
      </c>
    </row>
    <row r="131" spans="1:16" x14ac:dyDescent="0.25">
      <c r="A131" s="123" t="s">
        <v>97</v>
      </c>
      <c r="B131" s="126">
        <v>711</v>
      </c>
      <c r="C131" s="390" t="s">
        <v>105</v>
      </c>
      <c r="D131" s="77">
        <v>1520</v>
      </c>
      <c r="E131" s="391">
        <v>1</v>
      </c>
      <c r="F131" s="137">
        <f t="shared" si="14"/>
        <v>12564</v>
      </c>
      <c r="G131" s="27">
        <f t="shared" si="10"/>
        <v>4423</v>
      </c>
      <c r="H131" s="147">
        <f t="shared" si="15"/>
        <v>760</v>
      </c>
      <c r="I131" s="149">
        <v>17747</v>
      </c>
      <c r="J131" s="95">
        <f t="shared" si="12"/>
        <v>17655.893069999998</v>
      </c>
      <c r="K131" s="99">
        <f t="shared" si="11"/>
        <v>91.106930000001739</v>
      </c>
      <c r="L131" s="355"/>
      <c r="M131" s="359">
        <v>188</v>
      </c>
      <c r="N131" s="358">
        <f t="shared" si="13"/>
        <v>66</v>
      </c>
      <c r="O131" s="441">
        <v>254</v>
      </c>
      <c r="P131" s="445">
        <v>18675.75</v>
      </c>
    </row>
    <row r="132" spans="1:16" x14ac:dyDescent="0.25">
      <c r="A132" s="123" t="s">
        <v>97</v>
      </c>
      <c r="B132" s="126">
        <v>712</v>
      </c>
      <c r="C132" s="390" t="s">
        <v>106</v>
      </c>
      <c r="D132" s="77">
        <v>1178</v>
      </c>
      <c r="E132" s="391">
        <v>1</v>
      </c>
      <c r="F132" s="137">
        <f t="shared" si="14"/>
        <v>12564</v>
      </c>
      <c r="G132" s="27">
        <f t="shared" si="10"/>
        <v>4423</v>
      </c>
      <c r="H132" s="133">
        <f t="shared" si="15"/>
        <v>589</v>
      </c>
      <c r="I132" s="149">
        <v>17576</v>
      </c>
      <c r="J132" s="95">
        <v>17485</v>
      </c>
      <c r="K132" s="99">
        <f t="shared" si="11"/>
        <v>91</v>
      </c>
      <c r="L132" s="355"/>
      <c r="M132" s="359">
        <v>188</v>
      </c>
      <c r="N132" s="358">
        <f t="shared" si="13"/>
        <v>66</v>
      </c>
      <c r="O132" s="441">
        <v>254</v>
      </c>
      <c r="P132" s="445">
        <v>18504.75</v>
      </c>
    </row>
    <row r="133" spans="1:16" x14ac:dyDescent="0.25">
      <c r="A133" s="123" t="s">
        <v>97</v>
      </c>
      <c r="B133" s="126">
        <v>713</v>
      </c>
      <c r="C133" s="390" t="s">
        <v>107</v>
      </c>
      <c r="D133" s="77">
        <v>1271</v>
      </c>
      <c r="E133" s="391">
        <v>1</v>
      </c>
      <c r="F133" s="137">
        <f t="shared" si="14"/>
        <v>12564</v>
      </c>
      <c r="G133" s="27">
        <f t="shared" si="10"/>
        <v>4423</v>
      </c>
      <c r="H133" s="147">
        <f t="shared" si="15"/>
        <v>636</v>
      </c>
      <c r="I133" s="149">
        <v>17623</v>
      </c>
      <c r="J133" s="95">
        <v>17532</v>
      </c>
      <c r="K133" s="99">
        <f t="shared" si="11"/>
        <v>91</v>
      </c>
      <c r="L133" s="355"/>
      <c r="M133" s="359">
        <v>188</v>
      </c>
      <c r="N133" s="358">
        <f t="shared" si="13"/>
        <v>66</v>
      </c>
      <c r="O133" s="441">
        <v>254</v>
      </c>
      <c r="P133" s="445">
        <v>18551.75</v>
      </c>
    </row>
    <row r="134" spans="1:16" x14ac:dyDescent="0.25">
      <c r="A134" s="123" t="s">
        <v>97</v>
      </c>
      <c r="B134" s="126">
        <v>714</v>
      </c>
      <c r="C134" s="390" t="s">
        <v>108</v>
      </c>
      <c r="D134" s="77">
        <v>4357</v>
      </c>
      <c r="E134" s="391">
        <v>2</v>
      </c>
      <c r="F134" s="137">
        <f t="shared" ref="F134:F140" si="16">E134*1047*12</f>
        <v>25128</v>
      </c>
      <c r="G134" s="27">
        <f t="shared" si="10"/>
        <v>8845</v>
      </c>
      <c r="H134" s="133">
        <f t="shared" ref="H134:H140" si="17">ROUND(D134*0.5,0)</f>
        <v>2179</v>
      </c>
      <c r="I134" s="149">
        <v>36152</v>
      </c>
      <c r="J134" s="95">
        <v>36965</v>
      </c>
      <c r="K134" s="99">
        <f t="shared" ref="K134:K140" si="18">I134-J134</f>
        <v>-813</v>
      </c>
      <c r="L134" s="355"/>
      <c r="M134" s="359">
        <v>377</v>
      </c>
      <c r="N134" s="358">
        <f t="shared" si="13"/>
        <v>133</v>
      </c>
      <c r="O134" s="441">
        <v>510</v>
      </c>
      <c r="P134" s="445">
        <v>37680.6</v>
      </c>
    </row>
    <row r="135" spans="1:16" x14ac:dyDescent="0.25">
      <c r="A135" s="123" t="s">
        <v>97</v>
      </c>
      <c r="B135" s="126">
        <v>716</v>
      </c>
      <c r="C135" s="390" t="s">
        <v>109</v>
      </c>
      <c r="D135" s="77">
        <v>3180</v>
      </c>
      <c r="E135" s="391">
        <v>2</v>
      </c>
      <c r="F135" s="137">
        <f t="shared" si="16"/>
        <v>25128</v>
      </c>
      <c r="G135" s="27">
        <f t="shared" ref="G135:G141" si="19">ROUND(F135*0.352,0)</f>
        <v>8845</v>
      </c>
      <c r="H135" s="147">
        <f t="shared" si="17"/>
        <v>1590</v>
      </c>
      <c r="I135" s="149">
        <v>35563</v>
      </c>
      <c r="J135" s="95">
        <f t="shared" ref="J135:J140" si="20">SUM(I135*0.99481+1)</f>
        <v>35379.428029999995</v>
      </c>
      <c r="K135" s="99">
        <f t="shared" si="18"/>
        <v>183.57197000000451</v>
      </c>
      <c r="L135" s="355"/>
      <c r="M135" s="359">
        <v>377</v>
      </c>
      <c r="N135" s="358">
        <f t="shared" ref="N135:N140" si="21">ROUND(M135*0.352,0)</f>
        <v>133</v>
      </c>
      <c r="O135" s="441">
        <v>510</v>
      </c>
      <c r="P135" s="445">
        <v>37422.5</v>
      </c>
    </row>
    <row r="136" spans="1:16" x14ac:dyDescent="0.25">
      <c r="A136" s="123" t="s">
        <v>97</v>
      </c>
      <c r="B136" s="126">
        <v>719</v>
      </c>
      <c r="C136" s="390" t="s">
        <v>110</v>
      </c>
      <c r="D136" s="77">
        <v>4559</v>
      </c>
      <c r="E136" s="391">
        <v>2</v>
      </c>
      <c r="F136" s="137">
        <f t="shared" si="16"/>
        <v>25128</v>
      </c>
      <c r="G136" s="27">
        <f t="shared" si="19"/>
        <v>8845</v>
      </c>
      <c r="H136" s="133">
        <f t="shared" si="17"/>
        <v>2280</v>
      </c>
      <c r="I136" s="149">
        <v>36253</v>
      </c>
      <c r="J136" s="95">
        <f t="shared" si="20"/>
        <v>36065.84693</v>
      </c>
      <c r="K136" s="99">
        <f t="shared" si="18"/>
        <v>187.1530700000003</v>
      </c>
      <c r="L136" s="355"/>
      <c r="M136" s="359">
        <v>377</v>
      </c>
      <c r="N136" s="358">
        <f t="shared" si="21"/>
        <v>133</v>
      </c>
      <c r="O136" s="441">
        <v>510</v>
      </c>
      <c r="P136" s="445">
        <v>38112.5</v>
      </c>
    </row>
    <row r="137" spans="1:16" x14ac:dyDescent="0.25">
      <c r="A137" s="123" t="s">
        <v>97</v>
      </c>
      <c r="B137" s="126">
        <v>720</v>
      </c>
      <c r="C137" s="390" t="s">
        <v>111</v>
      </c>
      <c r="D137" s="77">
        <v>2207</v>
      </c>
      <c r="E137" s="391">
        <v>1</v>
      </c>
      <c r="F137" s="137">
        <f t="shared" si="16"/>
        <v>12564</v>
      </c>
      <c r="G137" s="27">
        <f t="shared" si="19"/>
        <v>4423</v>
      </c>
      <c r="H137" s="147">
        <f t="shared" si="17"/>
        <v>1104</v>
      </c>
      <c r="I137" s="149">
        <v>18091</v>
      </c>
      <c r="J137" s="95">
        <v>17891</v>
      </c>
      <c r="K137" s="99">
        <f t="shared" si="18"/>
        <v>200</v>
      </c>
      <c r="L137" s="356">
        <f>SUM(J122:J140)</f>
        <v>570015.64477000001</v>
      </c>
      <c r="M137" s="359">
        <v>188</v>
      </c>
      <c r="N137" s="358">
        <f t="shared" si="21"/>
        <v>66</v>
      </c>
      <c r="O137" s="441">
        <v>254</v>
      </c>
      <c r="P137" s="445">
        <v>19000</v>
      </c>
    </row>
    <row r="138" spans="1:16" x14ac:dyDescent="0.25">
      <c r="A138" s="123" t="s">
        <v>97</v>
      </c>
      <c r="B138" s="126">
        <v>721</v>
      </c>
      <c r="C138" s="390" t="s">
        <v>112</v>
      </c>
      <c r="D138" s="77">
        <v>16498</v>
      </c>
      <c r="E138" s="391">
        <v>5</v>
      </c>
      <c r="F138" s="137">
        <f t="shared" si="16"/>
        <v>62820</v>
      </c>
      <c r="G138" s="27">
        <f t="shared" si="19"/>
        <v>22113</v>
      </c>
      <c r="H138" s="133">
        <f t="shared" si="17"/>
        <v>8249</v>
      </c>
      <c r="I138" s="149">
        <v>93182</v>
      </c>
      <c r="J138" s="95">
        <f t="shared" si="20"/>
        <v>92699.385419999991</v>
      </c>
      <c r="K138" s="99">
        <f t="shared" si="18"/>
        <v>482.61458000000857</v>
      </c>
      <c r="L138" s="355"/>
      <c r="M138" s="359">
        <v>942</v>
      </c>
      <c r="N138" s="358">
        <f t="shared" si="21"/>
        <v>332</v>
      </c>
      <c r="O138" s="441">
        <v>1274</v>
      </c>
      <c r="P138" s="445">
        <v>97829.75</v>
      </c>
    </row>
    <row r="139" spans="1:16" x14ac:dyDescent="0.25">
      <c r="A139" s="123" t="s">
        <v>97</v>
      </c>
      <c r="B139" s="126">
        <v>722</v>
      </c>
      <c r="C139" s="3" t="s">
        <v>113</v>
      </c>
      <c r="D139" s="77">
        <v>1181</v>
      </c>
      <c r="E139" s="139">
        <v>1</v>
      </c>
      <c r="F139" s="137">
        <f t="shared" si="16"/>
        <v>12564</v>
      </c>
      <c r="G139" s="27">
        <f t="shared" si="19"/>
        <v>4423</v>
      </c>
      <c r="H139" s="147">
        <f t="shared" si="17"/>
        <v>591</v>
      </c>
      <c r="I139" s="149">
        <v>17578</v>
      </c>
      <c r="J139" s="95">
        <f t="shared" si="20"/>
        <v>17487.77018</v>
      </c>
      <c r="K139" s="99">
        <f t="shared" si="18"/>
        <v>90.229820000000473</v>
      </c>
      <c r="L139" s="355"/>
      <c r="M139" s="359">
        <v>188</v>
      </c>
      <c r="N139" s="358">
        <f t="shared" si="21"/>
        <v>66</v>
      </c>
      <c r="O139" s="441">
        <v>254</v>
      </c>
      <c r="P139" s="445">
        <v>18506.75</v>
      </c>
    </row>
    <row r="140" spans="1:16" ht="13.8" thickBot="1" x14ac:dyDescent="0.3">
      <c r="A140" s="124" t="s">
        <v>97</v>
      </c>
      <c r="B140" s="131">
        <v>723</v>
      </c>
      <c r="C140" s="477" t="s">
        <v>237</v>
      </c>
      <c r="D140" s="411">
        <v>2132</v>
      </c>
      <c r="E140" s="143">
        <v>1</v>
      </c>
      <c r="F140" s="347">
        <f t="shared" si="16"/>
        <v>12564</v>
      </c>
      <c r="G140" s="348">
        <f t="shared" si="19"/>
        <v>4423</v>
      </c>
      <c r="H140" s="478">
        <f t="shared" si="17"/>
        <v>1066</v>
      </c>
      <c r="I140" s="150">
        <v>18053</v>
      </c>
      <c r="J140" s="113">
        <f t="shared" si="20"/>
        <v>17960.304929999998</v>
      </c>
      <c r="K140" s="479">
        <f t="shared" si="18"/>
        <v>92.695070000001579</v>
      </c>
      <c r="L140" s="412">
        <f>SUM(I122:I140)</f>
        <v>570064</v>
      </c>
      <c r="M140" s="377">
        <v>188</v>
      </c>
      <c r="N140" s="378">
        <f t="shared" si="21"/>
        <v>66</v>
      </c>
      <c r="O140" s="442">
        <v>254</v>
      </c>
      <c r="P140" s="463">
        <v>18981.75</v>
      </c>
    </row>
    <row r="141" spans="1:16" s="237" customFormat="1" ht="17.25" customHeight="1" thickBot="1" x14ac:dyDescent="0.3">
      <c r="A141" s="465"/>
      <c r="B141" s="465"/>
      <c r="C141" s="466" t="s">
        <v>140</v>
      </c>
      <c r="D141" s="467">
        <f ca="1">SUM(OFFSET(INDIRECT("d6"),0,0,ROW(D141)-6,1))</f>
        <v>355191</v>
      </c>
      <c r="E141" s="468">
        <f ca="1">SUM(OFFSET(INDIRECT("e6"),0,0,ROW(E141)-6,1))</f>
        <v>206</v>
      </c>
      <c r="F141" s="469">
        <f ca="1">SUM(OFFSET(INDIRECT("f6"),0,0,ROW(F141)-6,1))</f>
        <v>2588184</v>
      </c>
      <c r="G141" s="470">
        <f t="shared" ca="1" si="19"/>
        <v>911041</v>
      </c>
      <c r="H141" s="471">
        <f ca="1">SUM(OFFSET(INDIRECT("h6"),0,0,ROW(H141)-6,1))</f>
        <v>177625</v>
      </c>
      <c r="I141" s="471">
        <v>3672357</v>
      </c>
      <c r="J141" s="472">
        <f ca="1">SUM(OFFSET(INDIRECT("j6"),0,0,ROW(J141)-6,1))</f>
        <v>3653292.6497100005</v>
      </c>
      <c r="K141" s="473">
        <f ca="1">SUM(OFFSET(INDIRECT("k6"),0,0,ROW(K141)-6,1))</f>
        <v>19064.350290000082</v>
      </c>
      <c r="L141" s="474">
        <f>SUM(L18+L30+L43+L59+L83+L98+L140+L121)</f>
        <v>3672357</v>
      </c>
      <c r="M141" s="475">
        <v>38786</v>
      </c>
      <c r="N141" s="475">
        <f>SUM(N6:N140)</f>
        <v>13654</v>
      </c>
      <c r="O141" s="476">
        <v>52440</v>
      </c>
      <c r="P141" s="482">
        <f>SUM(P6:P140)</f>
        <v>3788092.25</v>
      </c>
    </row>
    <row r="142" spans="1:16" x14ac:dyDescent="0.25">
      <c r="D142" s="260"/>
      <c r="E142" s="23"/>
      <c r="F142" s="6"/>
      <c r="G142" s="6"/>
      <c r="H142" s="6"/>
      <c r="I142" s="26"/>
      <c r="J142" s="228"/>
      <c r="L142" s="110">
        <f>SUM(J142:K142)</f>
        <v>0</v>
      </c>
    </row>
    <row r="143" spans="1:16" x14ac:dyDescent="0.25">
      <c r="D143" s="36"/>
      <c r="L143" s="187">
        <f>SUM(L137+L118+L95+L56+L80+L40+L27+L16)</f>
        <v>3653292.6497100005</v>
      </c>
      <c r="N143" s="6"/>
    </row>
    <row r="144" spans="1:16" x14ac:dyDescent="0.25">
      <c r="D144" s="36"/>
      <c r="J144" s="25"/>
      <c r="L144" s="110"/>
    </row>
    <row r="145" spans="4:12" x14ac:dyDescent="0.25">
      <c r="D145" s="36"/>
      <c r="L145" s="110"/>
    </row>
    <row r="146" spans="4:12" x14ac:dyDescent="0.25">
      <c r="J146">
        <f>3657801/I141</f>
        <v>0.99603633306892547</v>
      </c>
      <c r="L146" s="110"/>
    </row>
    <row r="147" spans="4:12" x14ac:dyDescent="0.25">
      <c r="J147">
        <v>0.99480999999999997</v>
      </c>
      <c r="L147" s="110"/>
    </row>
    <row r="148" spans="4:12" x14ac:dyDescent="0.25">
      <c r="L148" s="261"/>
    </row>
    <row r="149" spans="4:12" x14ac:dyDescent="0.25">
      <c r="D149" s="6"/>
      <c r="E149" s="6"/>
      <c r="F149" s="6"/>
      <c r="G149" s="6"/>
      <c r="H149" s="6"/>
      <c r="I149" s="6"/>
      <c r="J149" s="6"/>
      <c r="K149" s="6"/>
      <c r="L149" s="6"/>
    </row>
    <row r="150" spans="4:12" x14ac:dyDescent="0.25">
      <c r="L150" s="110"/>
    </row>
    <row r="151" spans="4:12" x14ac:dyDescent="0.25">
      <c r="L151" s="110"/>
    </row>
    <row r="152" spans="4:12" x14ac:dyDescent="0.25">
      <c r="L152" s="110"/>
    </row>
    <row r="153" spans="4:12" x14ac:dyDescent="0.25">
      <c r="L153" s="110"/>
    </row>
    <row r="154" spans="4:12" x14ac:dyDescent="0.25">
      <c r="L154" s="110"/>
    </row>
    <row r="155" spans="4:12" x14ac:dyDescent="0.25">
      <c r="L155" s="110"/>
    </row>
    <row r="156" spans="4:12" x14ac:dyDescent="0.25">
      <c r="L156" s="110"/>
    </row>
    <row r="157" spans="4:12" x14ac:dyDescent="0.25">
      <c r="L157" s="110"/>
    </row>
    <row r="158" spans="4:12" x14ac:dyDescent="0.25">
      <c r="L158" s="110"/>
    </row>
    <row r="159" spans="4:12" x14ac:dyDescent="0.25">
      <c r="L159" s="110"/>
    </row>
    <row r="160" spans="4:12" x14ac:dyDescent="0.25">
      <c r="L160" s="110"/>
    </row>
    <row r="161" spans="12:12" x14ac:dyDescent="0.25">
      <c r="L161" s="110"/>
    </row>
    <row r="162" spans="12:12" x14ac:dyDescent="0.25">
      <c r="L162" s="110"/>
    </row>
    <row r="163" spans="12:12" x14ac:dyDescent="0.25">
      <c r="L163" s="110"/>
    </row>
    <row r="164" spans="12:12" x14ac:dyDescent="0.25">
      <c r="L164" s="110"/>
    </row>
    <row r="165" spans="12:12" x14ac:dyDescent="0.25">
      <c r="L165" s="110"/>
    </row>
    <row r="166" spans="12:12" x14ac:dyDescent="0.25">
      <c r="L166" s="110"/>
    </row>
    <row r="167" spans="12:12" x14ac:dyDescent="0.25">
      <c r="L167" s="110"/>
    </row>
    <row r="168" spans="12:12" x14ac:dyDescent="0.25">
      <c r="L168" s="110"/>
    </row>
    <row r="169" spans="12:12" x14ac:dyDescent="0.25">
      <c r="L169" s="110"/>
    </row>
    <row r="170" spans="12:12" x14ac:dyDescent="0.25">
      <c r="L170" s="110"/>
    </row>
    <row r="171" spans="12:12" x14ac:dyDescent="0.25">
      <c r="L171" s="110"/>
    </row>
    <row r="172" spans="12:12" x14ac:dyDescent="0.25">
      <c r="L172" s="110"/>
    </row>
    <row r="173" spans="12:12" x14ac:dyDescent="0.25">
      <c r="L173" s="110"/>
    </row>
    <row r="174" spans="12:12" x14ac:dyDescent="0.25">
      <c r="L174" s="110"/>
    </row>
    <row r="175" spans="12:12" x14ac:dyDescent="0.25">
      <c r="L175" s="110"/>
    </row>
    <row r="176" spans="12:12" x14ac:dyDescent="0.25">
      <c r="L176" s="110"/>
    </row>
    <row r="177" spans="12:12" x14ac:dyDescent="0.25">
      <c r="L177" s="110"/>
    </row>
    <row r="178" spans="12:12" x14ac:dyDescent="0.25">
      <c r="L178" s="110"/>
    </row>
    <row r="179" spans="12:12" x14ac:dyDescent="0.25">
      <c r="L179" s="110"/>
    </row>
    <row r="180" spans="12:12" x14ac:dyDescent="0.25">
      <c r="L180" s="110"/>
    </row>
    <row r="181" spans="12:12" x14ac:dyDescent="0.25">
      <c r="L181" s="110"/>
    </row>
    <row r="182" spans="12:12" x14ac:dyDescent="0.25">
      <c r="L182" s="110"/>
    </row>
    <row r="183" spans="12:12" x14ac:dyDescent="0.25">
      <c r="L183" s="110"/>
    </row>
    <row r="184" spans="12:12" x14ac:dyDescent="0.25">
      <c r="L184" s="110"/>
    </row>
    <row r="185" spans="12:12" x14ac:dyDescent="0.25">
      <c r="L185" s="110"/>
    </row>
    <row r="186" spans="12:12" x14ac:dyDescent="0.25">
      <c r="L186" s="110"/>
    </row>
    <row r="187" spans="12:12" x14ac:dyDescent="0.25">
      <c r="L187" s="110"/>
    </row>
    <row r="188" spans="12:12" x14ac:dyDescent="0.25">
      <c r="L188" s="110"/>
    </row>
    <row r="189" spans="12:12" x14ac:dyDescent="0.25">
      <c r="L189" s="110"/>
    </row>
    <row r="190" spans="12:12" x14ac:dyDescent="0.25">
      <c r="L190" s="110"/>
    </row>
    <row r="191" spans="12:12" x14ac:dyDescent="0.25">
      <c r="L191" s="110"/>
    </row>
    <row r="192" spans="12:12" x14ac:dyDescent="0.25">
      <c r="L192" s="110"/>
    </row>
    <row r="193" spans="12:12" x14ac:dyDescent="0.25">
      <c r="L193" s="110"/>
    </row>
    <row r="194" spans="12:12" x14ac:dyDescent="0.25">
      <c r="L194" s="110"/>
    </row>
    <row r="195" spans="12:12" x14ac:dyDescent="0.25">
      <c r="L195" s="110"/>
    </row>
    <row r="196" spans="12:12" x14ac:dyDescent="0.25">
      <c r="L196" s="110"/>
    </row>
    <row r="197" spans="12:12" x14ac:dyDescent="0.25">
      <c r="L197" s="110"/>
    </row>
    <row r="198" spans="12:12" x14ac:dyDescent="0.25">
      <c r="L198" s="110"/>
    </row>
    <row r="199" spans="12:12" x14ac:dyDescent="0.25">
      <c r="L199" s="110"/>
    </row>
    <row r="200" spans="12:12" x14ac:dyDescent="0.25">
      <c r="L200" s="110"/>
    </row>
    <row r="201" spans="12:12" x14ac:dyDescent="0.25">
      <c r="L201" s="110"/>
    </row>
    <row r="202" spans="12:12" x14ac:dyDescent="0.25">
      <c r="L202" s="110"/>
    </row>
    <row r="203" spans="12:12" x14ac:dyDescent="0.25">
      <c r="L203" s="110"/>
    </row>
    <row r="204" spans="12:12" x14ac:dyDescent="0.25">
      <c r="L204" s="110"/>
    </row>
    <row r="205" spans="12:12" x14ac:dyDescent="0.25">
      <c r="L205" s="110"/>
    </row>
  </sheetData>
  <sortState ref="A6:L140">
    <sortCondition ref="A6:A140" customList="BA,TV,TC,NR,ZA,BB,PO,KE"/>
    <sortCondition ref="B6:B140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="88" zoomScaleNormal="88" workbookViewId="0">
      <selection activeCell="B18" sqref="B18"/>
    </sheetView>
  </sheetViews>
  <sheetFormatPr defaultRowHeight="13.2" x14ac:dyDescent="0.25"/>
  <cols>
    <col min="1" max="1" width="20.5546875" customWidth="1"/>
    <col min="2" max="2" width="10.6640625" customWidth="1"/>
    <col min="3" max="3" width="13.109375" customWidth="1"/>
    <col min="4" max="4" width="11.44140625" customWidth="1"/>
    <col min="5" max="5" width="13.88671875" customWidth="1"/>
    <col min="6" max="6" width="14.5546875" customWidth="1"/>
    <col min="7" max="7" width="13.33203125" customWidth="1"/>
    <col min="8" max="8" width="12.33203125" customWidth="1"/>
    <col min="9" max="9" width="14.5546875" customWidth="1"/>
    <col min="10" max="10" width="13" customWidth="1"/>
  </cols>
  <sheetData>
    <row r="1" spans="1:13" ht="31.5" customHeight="1" x14ac:dyDescent="0.3">
      <c r="A1" s="512" t="s">
        <v>245</v>
      </c>
      <c r="B1" s="512"/>
      <c r="C1" s="512"/>
      <c r="D1" s="512"/>
      <c r="E1" s="512"/>
      <c r="F1" s="512"/>
      <c r="G1" s="512"/>
      <c r="H1" s="512"/>
      <c r="I1" s="512"/>
      <c r="J1" s="512"/>
    </row>
    <row r="2" spans="1:13" ht="17.399999999999999" x14ac:dyDescent="0.3">
      <c r="A2" s="49"/>
      <c r="B2" s="49"/>
      <c r="C2" s="49"/>
      <c r="D2" s="49"/>
      <c r="E2" s="49"/>
      <c r="F2" s="49"/>
      <c r="G2" s="49"/>
    </row>
    <row r="3" spans="1:13" ht="18" thickBot="1" x14ac:dyDescent="0.35">
      <c r="A3" s="49"/>
      <c r="B3" s="49"/>
      <c r="C3" s="49"/>
      <c r="D3" s="49"/>
      <c r="E3" s="49"/>
      <c r="F3" s="49"/>
      <c r="G3" s="49"/>
    </row>
    <row r="4" spans="1:13" ht="42" customHeight="1" thickBot="1" x14ac:dyDescent="0.3">
      <c r="A4" s="90" t="s">
        <v>203</v>
      </c>
      <c r="B4" s="97" t="s">
        <v>210</v>
      </c>
      <c r="C4" s="97" t="s">
        <v>209</v>
      </c>
      <c r="D4" s="179" t="s">
        <v>201</v>
      </c>
      <c r="E4" s="106" t="s">
        <v>152</v>
      </c>
      <c r="F4" s="106" t="s">
        <v>204</v>
      </c>
      <c r="G4" s="91" t="s">
        <v>140</v>
      </c>
      <c r="H4" s="186" t="s">
        <v>230</v>
      </c>
      <c r="I4" s="97" t="s">
        <v>216</v>
      </c>
      <c r="J4" s="98" t="s">
        <v>217</v>
      </c>
    </row>
    <row r="5" spans="1:13" ht="20.100000000000001" customHeight="1" x14ac:dyDescent="0.25">
      <c r="A5" s="100" t="s">
        <v>198</v>
      </c>
      <c r="B5" s="95">
        <f ca="1">obce!D141</f>
        <v>355191</v>
      </c>
      <c r="C5" s="95">
        <f ca="1">obce!E141</f>
        <v>206</v>
      </c>
      <c r="D5" s="180">
        <f ca="1">obce!F141</f>
        <v>2588184</v>
      </c>
      <c r="E5" s="101">
        <f ca="1">obce!G141</f>
        <v>911041</v>
      </c>
      <c r="F5" s="101">
        <f ca="1">obce!H141</f>
        <v>177625</v>
      </c>
      <c r="G5" s="183">
        <f ca="1">SUM(D5:F5)</f>
        <v>3676850</v>
      </c>
      <c r="H5" s="95">
        <f>obce!I141</f>
        <v>3672357</v>
      </c>
      <c r="I5" s="95">
        <f ca="1">obce!J141</f>
        <v>3653292.6497100005</v>
      </c>
      <c r="J5" s="175">
        <f ca="1">obce!K141</f>
        <v>19064.350290000082</v>
      </c>
    </row>
    <row r="6" spans="1:13" ht="20.100000000000001" customHeight="1" x14ac:dyDescent="0.25">
      <c r="A6" s="83" t="s">
        <v>200</v>
      </c>
      <c r="B6" s="63">
        <f ca="1">cirkev!C46</f>
        <v>45526</v>
      </c>
      <c r="C6" s="63"/>
      <c r="D6" s="135"/>
      <c r="E6" s="62"/>
      <c r="F6" s="62">
        <f>cirkev!E46</f>
        <v>460269.86</v>
      </c>
      <c r="G6" s="119">
        <f>SUM(D6:F6)</f>
        <v>460269.86</v>
      </c>
      <c r="H6" s="63">
        <f>cirkev!E46</f>
        <v>460269.86</v>
      </c>
      <c r="I6" s="63">
        <v>469540</v>
      </c>
      <c r="J6" s="176">
        <f ca="1">cirkev!G46</f>
        <v>0</v>
      </c>
      <c r="L6" t="s">
        <v>242</v>
      </c>
    </row>
    <row r="7" spans="1:13" ht="20.100000000000001" customHeight="1" thickBot="1" x14ac:dyDescent="0.3">
      <c r="A7" s="173" t="s">
        <v>224</v>
      </c>
      <c r="B7" s="72"/>
      <c r="C7" s="72"/>
      <c r="D7" s="154"/>
      <c r="E7" s="71"/>
      <c r="F7" s="71"/>
      <c r="G7" s="120"/>
      <c r="H7" s="72"/>
      <c r="I7" s="63">
        <v>38528</v>
      </c>
      <c r="J7" s="176">
        <f>G7-I7</f>
        <v>-38528</v>
      </c>
      <c r="L7" s="6">
        <v>24886</v>
      </c>
      <c r="M7" t="s">
        <v>241</v>
      </c>
    </row>
    <row r="8" spans="1:13" ht="27.75" customHeight="1" thickBot="1" x14ac:dyDescent="0.3">
      <c r="A8" s="89" t="s">
        <v>226</v>
      </c>
      <c r="B8" s="22">
        <f ca="1">B5+B6+B7</f>
        <v>400717</v>
      </c>
      <c r="C8" s="22">
        <f t="shared" ref="C8:H8" ca="1" si="0">C5+C6+C7</f>
        <v>206</v>
      </c>
      <c r="D8" s="103">
        <f t="shared" ca="1" si="0"/>
        <v>2588184</v>
      </c>
      <c r="E8" s="182">
        <f t="shared" ca="1" si="0"/>
        <v>911041</v>
      </c>
      <c r="F8" s="182">
        <f t="shared" ca="1" si="0"/>
        <v>637894.86</v>
      </c>
      <c r="G8" s="181">
        <f t="shared" ca="1" si="0"/>
        <v>4137119.86</v>
      </c>
      <c r="H8" s="22">
        <f t="shared" si="0"/>
        <v>4132626.86</v>
      </c>
      <c r="I8" s="22">
        <f ca="1">I5+I6+I7</f>
        <v>4161360.6497100005</v>
      </c>
      <c r="J8" s="177">
        <f ca="1">J5+J6+J7</f>
        <v>-19463.649709999918</v>
      </c>
      <c r="L8" s="6">
        <v>13642</v>
      </c>
      <c r="M8" t="s">
        <v>240</v>
      </c>
    </row>
    <row r="9" spans="1:13" ht="21" customHeight="1" x14ac:dyDescent="0.25">
      <c r="A9" s="100" t="s">
        <v>199</v>
      </c>
      <c r="B9" s="95">
        <f>VUC!D13</f>
        <v>154980</v>
      </c>
      <c r="C9" s="95">
        <f>VUC!E13</f>
        <v>19</v>
      </c>
      <c r="D9" s="180">
        <f>VUC!F13</f>
        <v>238716</v>
      </c>
      <c r="E9" s="101">
        <f>VUC!G13</f>
        <v>84029</v>
      </c>
      <c r="F9" s="101">
        <f>VUC!H13</f>
        <v>77492</v>
      </c>
      <c r="G9" s="183">
        <f>SUM(D9:F9)</f>
        <v>400237</v>
      </c>
      <c r="H9" s="95">
        <f>VUC!I13</f>
        <v>400237</v>
      </c>
      <c r="I9" s="63">
        <f>VUC!J13</f>
        <v>400218</v>
      </c>
      <c r="J9" s="176">
        <f>VUC!K13</f>
        <v>19</v>
      </c>
      <c r="L9" s="26">
        <f>SUM(L7:L8)</f>
        <v>38528</v>
      </c>
      <c r="M9" t="s">
        <v>239</v>
      </c>
    </row>
    <row r="10" spans="1:13" ht="19.95" customHeight="1" thickBot="1" x14ac:dyDescent="0.3">
      <c r="A10" s="173" t="s">
        <v>225</v>
      </c>
      <c r="B10" s="72"/>
      <c r="C10" s="72"/>
      <c r="D10" s="154"/>
      <c r="E10" s="71"/>
      <c r="F10" s="71"/>
      <c r="G10" s="184"/>
      <c r="H10" s="72">
        <f>G10</f>
        <v>0</v>
      </c>
      <c r="I10" s="63">
        <v>5229</v>
      </c>
      <c r="J10" s="176">
        <f>G10-I10</f>
        <v>-5229</v>
      </c>
    </row>
    <row r="11" spans="1:13" ht="24" customHeight="1" thickBot="1" x14ac:dyDescent="0.3">
      <c r="A11" s="89" t="s">
        <v>228</v>
      </c>
      <c r="B11" s="22">
        <f>B9+B10</f>
        <v>154980</v>
      </c>
      <c r="C11" s="22">
        <f t="shared" ref="C11:H11" si="1">C9+C10</f>
        <v>19</v>
      </c>
      <c r="D11" s="103">
        <f t="shared" si="1"/>
        <v>238716</v>
      </c>
      <c r="E11" s="182">
        <f t="shared" si="1"/>
        <v>84029</v>
      </c>
      <c r="F11" s="182">
        <f t="shared" si="1"/>
        <v>77492</v>
      </c>
      <c r="G11" s="181">
        <f t="shared" si="1"/>
        <v>400237</v>
      </c>
      <c r="H11" s="22">
        <f t="shared" si="1"/>
        <v>400237</v>
      </c>
      <c r="I11" s="22">
        <f>I9+I10</f>
        <v>405447</v>
      </c>
      <c r="J11" s="177">
        <f>J9+J10</f>
        <v>-5210</v>
      </c>
    </row>
    <row r="12" spans="1:13" s="25" customFormat="1" ht="26.25" customHeight="1" thickBot="1" x14ac:dyDescent="0.3">
      <c r="A12" s="174" t="s">
        <v>227</v>
      </c>
      <c r="B12" s="105">
        <f ca="1">B8+B11</f>
        <v>555697</v>
      </c>
      <c r="C12" s="178">
        <f t="shared" ref="C12:H12" ca="1" si="2">C8+C11</f>
        <v>225</v>
      </c>
      <c r="D12" s="104">
        <f t="shared" ca="1" si="2"/>
        <v>2826900</v>
      </c>
      <c r="E12" s="102">
        <f t="shared" ca="1" si="2"/>
        <v>995070</v>
      </c>
      <c r="F12" s="104">
        <f t="shared" ca="1" si="2"/>
        <v>715386.86</v>
      </c>
      <c r="G12" s="185">
        <f t="shared" ca="1" si="2"/>
        <v>4537356.8599999994</v>
      </c>
      <c r="H12" s="105">
        <f t="shared" si="2"/>
        <v>4532863.8599999994</v>
      </c>
      <c r="I12" s="105">
        <f ca="1">I8+I11</f>
        <v>4566807.6497100005</v>
      </c>
      <c r="J12" s="105">
        <f ca="1">J8+J11</f>
        <v>-24673.649709999918</v>
      </c>
    </row>
    <row r="15" spans="1:13" x14ac:dyDescent="0.25">
      <c r="A15" s="25" t="s">
        <v>207</v>
      </c>
    </row>
    <row r="16" spans="1:13" ht="13.8" thickBot="1" x14ac:dyDescent="0.3"/>
    <row r="17" spans="1:2" ht="24.9" customHeight="1" thickBot="1" x14ac:dyDescent="0.3">
      <c r="A17" s="90" t="s">
        <v>208</v>
      </c>
      <c r="B17" s="91" t="s">
        <v>246</v>
      </c>
    </row>
    <row r="18" spans="1:2" ht="20.100000000000001" customHeight="1" x14ac:dyDescent="0.25">
      <c r="A18" s="82" t="s">
        <v>205</v>
      </c>
      <c r="B18" s="85">
        <v>3592376</v>
      </c>
    </row>
    <row r="19" spans="1:2" ht="20.100000000000001" customHeight="1" x14ac:dyDescent="0.25">
      <c r="A19" s="83" t="s">
        <v>211</v>
      </c>
      <c r="B19" s="86">
        <v>355191</v>
      </c>
    </row>
    <row r="20" spans="1:2" ht="20.100000000000001" customHeight="1" thickBot="1" x14ac:dyDescent="0.3">
      <c r="A20" s="84" t="s">
        <v>206</v>
      </c>
      <c r="B20" s="275">
        <v>10.11</v>
      </c>
    </row>
    <row r="22" spans="1:2" x14ac:dyDescent="0.25">
      <c r="A22" s="92" t="s">
        <v>212</v>
      </c>
    </row>
    <row r="23" spans="1:2" s="38" customFormat="1" x14ac:dyDescent="0.25">
      <c r="A23" s="88" t="s">
        <v>243</v>
      </c>
    </row>
    <row r="25" spans="1:2" x14ac:dyDescent="0.25">
      <c r="A25" t="s">
        <v>244</v>
      </c>
    </row>
  </sheetData>
  <mergeCells count="1">
    <mergeCell ref="A1:J1"/>
  </mergeCell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88" zoomScaleNormal="88" workbookViewId="0">
      <selection activeCell="J13" sqref="J13"/>
    </sheetView>
  </sheetViews>
  <sheetFormatPr defaultRowHeight="13.2" x14ac:dyDescent="0.25"/>
  <cols>
    <col min="1" max="1" width="22.109375" customWidth="1"/>
    <col min="2" max="2" width="10.6640625" customWidth="1"/>
    <col min="3" max="3" width="13.109375" customWidth="1"/>
    <col min="4" max="4" width="11.44140625" customWidth="1"/>
    <col min="5" max="5" width="13.88671875" customWidth="1"/>
    <col min="6" max="6" width="14.5546875" customWidth="1"/>
    <col min="7" max="7" width="13.33203125" customWidth="1"/>
    <col min="8" max="8" width="12.33203125" customWidth="1"/>
    <col min="9" max="9" width="14.5546875" customWidth="1"/>
    <col min="10" max="10" width="13" customWidth="1"/>
  </cols>
  <sheetData>
    <row r="1" spans="1:12" ht="31.5" customHeight="1" x14ac:dyDescent="0.3">
      <c r="A1" s="512" t="s">
        <v>245</v>
      </c>
      <c r="B1" s="512"/>
      <c r="C1" s="512"/>
      <c r="D1" s="512"/>
      <c r="E1" s="512"/>
      <c r="F1" s="512"/>
      <c r="G1" s="512"/>
      <c r="H1" s="512"/>
      <c r="I1" s="512"/>
      <c r="J1" s="512"/>
    </row>
    <row r="2" spans="1:12" ht="17.399999999999999" x14ac:dyDescent="0.3">
      <c r="A2" s="49"/>
      <c r="B2" s="49"/>
      <c r="C2" s="49"/>
      <c r="D2" s="49"/>
      <c r="E2" s="49"/>
      <c r="F2" s="49"/>
      <c r="G2" s="49"/>
    </row>
    <row r="3" spans="1:12" ht="18" thickBot="1" x14ac:dyDescent="0.35">
      <c r="A3" s="49"/>
      <c r="B3" s="49"/>
      <c r="C3" s="49"/>
      <c r="D3" s="49"/>
      <c r="E3" s="49"/>
      <c r="F3" s="49"/>
      <c r="G3" s="49"/>
    </row>
    <row r="4" spans="1:12" ht="42" customHeight="1" thickBot="1" x14ac:dyDescent="0.3">
      <c r="A4" s="90" t="s">
        <v>203</v>
      </c>
      <c r="B4" s="97" t="s">
        <v>210</v>
      </c>
      <c r="C4" s="97" t="s">
        <v>209</v>
      </c>
      <c r="D4" s="179" t="s">
        <v>201</v>
      </c>
      <c r="E4" s="106" t="s">
        <v>152</v>
      </c>
      <c r="F4" s="106" t="s">
        <v>204</v>
      </c>
      <c r="G4" s="91" t="s">
        <v>140</v>
      </c>
      <c r="H4" s="186" t="s">
        <v>230</v>
      </c>
      <c r="I4" s="97" t="s">
        <v>216</v>
      </c>
      <c r="J4" s="98" t="s">
        <v>217</v>
      </c>
    </row>
    <row r="5" spans="1:12" ht="20.100000000000001" customHeight="1" x14ac:dyDescent="0.25">
      <c r="A5" s="100" t="s">
        <v>198</v>
      </c>
      <c r="B5" s="95">
        <f ca="1">obce!D141</f>
        <v>355191</v>
      </c>
      <c r="C5" s="95">
        <f ca="1">obce!E141</f>
        <v>206</v>
      </c>
      <c r="D5" s="180">
        <f ca="1">obce!F141</f>
        <v>2588184</v>
      </c>
      <c r="E5" s="101">
        <f ca="1">obce!G141</f>
        <v>911041</v>
      </c>
      <c r="F5" s="101">
        <f ca="1">obce!H141</f>
        <v>177625</v>
      </c>
      <c r="G5" s="183">
        <f ca="1">SUM(D5:F5)</f>
        <v>3676850</v>
      </c>
      <c r="H5" s="95">
        <f>obce!I141</f>
        <v>3672357</v>
      </c>
      <c r="I5" s="95">
        <f ca="1">obce!J141</f>
        <v>3653292.6497100005</v>
      </c>
      <c r="J5" s="176">
        <f ca="1">G5-I5</f>
        <v>23557.350289999507</v>
      </c>
    </row>
    <row r="6" spans="1:12" ht="20.100000000000001" customHeight="1" x14ac:dyDescent="0.25">
      <c r="A6" s="83" t="s">
        <v>200</v>
      </c>
      <c r="B6" s="63">
        <f ca="1">cirkev!C46</f>
        <v>45526</v>
      </c>
      <c r="C6" s="63"/>
      <c r="D6" s="135"/>
      <c r="E6" s="62"/>
      <c r="F6" s="62">
        <f>cirkev!E46</f>
        <v>460269.86</v>
      </c>
      <c r="G6" s="119">
        <f>SUM(D6:F6)</f>
        <v>460269.86</v>
      </c>
      <c r="H6" s="63">
        <f>cirkev!E46</f>
        <v>460269.86</v>
      </c>
      <c r="I6" s="63">
        <v>469540</v>
      </c>
      <c r="J6" s="176">
        <f>G6-I6</f>
        <v>-9270.140000000014</v>
      </c>
      <c r="K6" s="6"/>
    </row>
    <row r="7" spans="1:12" ht="20.100000000000001" customHeight="1" thickBot="1" x14ac:dyDescent="0.3">
      <c r="A7" s="173" t="s">
        <v>199</v>
      </c>
      <c r="B7" s="95">
        <f>VUC!D13</f>
        <v>154980</v>
      </c>
      <c r="C7" s="95">
        <f>VUC!E13</f>
        <v>19</v>
      </c>
      <c r="D7" s="95">
        <f>VUC!F13</f>
        <v>238716</v>
      </c>
      <c r="E7" s="95">
        <f>VUC!G13</f>
        <v>84029</v>
      </c>
      <c r="F7" s="95">
        <f>VUC!H13</f>
        <v>77492</v>
      </c>
      <c r="G7" s="119">
        <f>SUM(D7:F7)</f>
        <v>400237</v>
      </c>
      <c r="H7" s="95">
        <f>VUC!I13</f>
        <v>400237</v>
      </c>
      <c r="I7" s="95">
        <f>VUC!J13</f>
        <v>400218</v>
      </c>
      <c r="J7" s="176">
        <f>G7-I7</f>
        <v>19</v>
      </c>
      <c r="L7" s="6"/>
    </row>
    <row r="8" spans="1:12" ht="27.75" customHeight="1" thickBot="1" x14ac:dyDescent="0.3">
      <c r="A8" s="89" t="s">
        <v>248</v>
      </c>
      <c r="B8" s="22">
        <f ca="1">B5+B6+B7</f>
        <v>555697</v>
      </c>
      <c r="C8" s="22">
        <f t="shared" ref="C8:H8" ca="1" si="0">C5+C6+C7</f>
        <v>225</v>
      </c>
      <c r="D8" s="103">
        <f t="shared" ca="1" si="0"/>
        <v>2826900</v>
      </c>
      <c r="E8" s="182">
        <f t="shared" ca="1" si="0"/>
        <v>995070</v>
      </c>
      <c r="F8" s="182">
        <f t="shared" ca="1" si="0"/>
        <v>715386.86</v>
      </c>
      <c r="G8" s="181">
        <f t="shared" ca="1" si="0"/>
        <v>4537356.8599999994</v>
      </c>
      <c r="H8" s="22">
        <f t="shared" si="0"/>
        <v>4532863.8599999994</v>
      </c>
      <c r="I8" s="22">
        <f ca="1">I5+I6+I7</f>
        <v>4523050.6497100005</v>
      </c>
      <c r="J8" s="22">
        <f ca="1">G8-I8</f>
        <v>14306.210289998911</v>
      </c>
      <c r="L8" s="6"/>
    </row>
    <row r="9" spans="1:12" ht="21" customHeight="1" x14ac:dyDescent="0.25">
      <c r="A9" s="100" t="s">
        <v>249</v>
      </c>
      <c r="B9" s="95"/>
      <c r="C9" s="95"/>
      <c r="D9" s="180"/>
      <c r="E9" s="101"/>
      <c r="F9" s="101"/>
      <c r="G9" s="183">
        <f>SUM(D9:F9)</f>
        <v>0</v>
      </c>
      <c r="H9" s="95"/>
      <c r="I9" s="63">
        <v>13642</v>
      </c>
      <c r="J9" s="176"/>
      <c r="L9" s="26"/>
    </row>
    <row r="10" spans="1:12" ht="19.95" customHeight="1" x14ac:dyDescent="0.25">
      <c r="A10" s="345" t="s">
        <v>250</v>
      </c>
      <c r="B10" s="63"/>
      <c r="C10" s="63"/>
      <c r="D10" s="135"/>
      <c r="E10" s="62"/>
      <c r="F10" s="62"/>
      <c r="G10" s="119"/>
      <c r="H10" s="63"/>
      <c r="I10" s="63">
        <v>24886</v>
      </c>
      <c r="J10" s="176"/>
    </row>
    <row r="11" spans="1:12" ht="19.95" customHeight="1" thickBot="1" x14ac:dyDescent="0.3">
      <c r="A11" s="83" t="s">
        <v>251</v>
      </c>
      <c r="B11" s="63"/>
      <c r="C11" s="63"/>
      <c r="D11" s="135"/>
      <c r="E11" s="62"/>
      <c r="F11" s="62"/>
      <c r="G11" s="119"/>
      <c r="H11" s="63"/>
      <c r="I11" s="63">
        <v>5229</v>
      </c>
      <c r="J11" s="176"/>
    </row>
    <row r="12" spans="1:12" ht="24" customHeight="1" thickBot="1" x14ac:dyDescent="0.3">
      <c r="A12" s="89" t="s">
        <v>252</v>
      </c>
      <c r="B12" s="22">
        <f t="shared" ref="B12:H12" si="1">B9+B10</f>
        <v>0</v>
      </c>
      <c r="C12" s="22">
        <f t="shared" si="1"/>
        <v>0</v>
      </c>
      <c r="D12" s="103">
        <f t="shared" si="1"/>
        <v>0</v>
      </c>
      <c r="E12" s="182">
        <f t="shared" si="1"/>
        <v>0</v>
      </c>
      <c r="F12" s="182">
        <f t="shared" si="1"/>
        <v>0</v>
      </c>
      <c r="G12" s="181">
        <f t="shared" si="1"/>
        <v>0</v>
      </c>
      <c r="H12" s="22">
        <f t="shared" si="1"/>
        <v>0</v>
      </c>
      <c r="I12" s="22">
        <f>SUM(I9:I11)</f>
        <v>43757</v>
      </c>
      <c r="J12" s="22">
        <f>G12-I12</f>
        <v>-43757</v>
      </c>
    </row>
    <row r="13" spans="1:12" s="25" customFormat="1" ht="26.25" customHeight="1" thickBot="1" x14ac:dyDescent="0.3">
      <c r="A13" s="174" t="s">
        <v>227</v>
      </c>
      <c r="B13" s="105">
        <f t="shared" ref="B13:J13" ca="1" si="2">B8+B12</f>
        <v>555697</v>
      </c>
      <c r="C13" s="178">
        <f t="shared" ca="1" si="2"/>
        <v>225</v>
      </c>
      <c r="D13" s="104">
        <f t="shared" ca="1" si="2"/>
        <v>2826900</v>
      </c>
      <c r="E13" s="102">
        <f t="shared" ca="1" si="2"/>
        <v>995070</v>
      </c>
      <c r="F13" s="104">
        <f t="shared" ca="1" si="2"/>
        <v>715386.86</v>
      </c>
      <c r="G13" s="185">
        <f t="shared" ca="1" si="2"/>
        <v>4537356.8599999994</v>
      </c>
      <c r="H13" s="105">
        <f t="shared" si="2"/>
        <v>4532863.8599999994</v>
      </c>
      <c r="I13" s="105">
        <f t="shared" ca="1" si="2"/>
        <v>4566807.6497100005</v>
      </c>
      <c r="J13" s="105">
        <f t="shared" ca="1" si="2"/>
        <v>-29450.789710001089</v>
      </c>
    </row>
    <row r="16" spans="1:12" x14ac:dyDescent="0.25">
      <c r="A16" s="25" t="s">
        <v>207</v>
      </c>
    </row>
    <row r="17" spans="1:2" ht="13.8" thickBot="1" x14ac:dyDescent="0.3"/>
    <row r="18" spans="1:2" ht="24.9" customHeight="1" thickBot="1" x14ac:dyDescent="0.3">
      <c r="A18" s="90" t="s">
        <v>208</v>
      </c>
      <c r="B18" s="91" t="s">
        <v>246</v>
      </c>
    </row>
    <row r="19" spans="1:2" ht="20.100000000000001" customHeight="1" x14ac:dyDescent="0.25">
      <c r="A19" s="82" t="s">
        <v>205</v>
      </c>
      <c r="B19" s="85">
        <v>3592376</v>
      </c>
    </row>
    <row r="20" spans="1:2" ht="20.100000000000001" customHeight="1" x14ac:dyDescent="0.25">
      <c r="A20" s="83" t="s">
        <v>211</v>
      </c>
      <c r="B20" s="86">
        <v>355191</v>
      </c>
    </row>
    <row r="21" spans="1:2" ht="20.100000000000001" customHeight="1" thickBot="1" x14ac:dyDescent="0.3">
      <c r="A21" s="84" t="s">
        <v>206</v>
      </c>
      <c r="B21" s="275">
        <v>10.11</v>
      </c>
    </row>
    <row r="23" spans="1:2" x14ac:dyDescent="0.25">
      <c r="A23" s="92" t="s">
        <v>212</v>
      </c>
    </row>
    <row r="24" spans="1:2" s="38" customFormat="1" x14ac:dyDescent="0.25">
      <c r="A24" s="88" t="s">
        <v>243</v>
      </c>
    </row>
    <row r="26" spans="1:2" x14ac:dyDescent="0.25">
      <c r="A26" t="s">
        <v>244</v>
      </c>
    </row>
  </sheetData>
  <mergeCells count="1">
    <mergeCell ref="A1:J1"/>
  </mergeCells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E1013F-80CF-4302-99D4-50BA02A035D2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2</vt:i4>
      </vt:variant>
    </vt:vector>
  </HeadingPairs>
  <TitlesOfParts>
    <vt:vector size="10" baseType="lpstr">
      <vt:lpstr>cirkev -web</vt:lpstr>
      <vt:lpstr>VUC-web</vt:lpstr>
      <vt:lpstr>obce-web</vt:lpstr>
      <vt:lpstr>cirkev</vt:lpstr>
      <vt:lpstr>VUC</vt:lpstr>
      <vt:lpstr>obce</vt:lpstr>
      <vt:lpstr>rekapitulácia</vt:lpstr>
      <vt:lpstr>rekapitulácia (2)</vt:lpstr>
      <vt:lpstr>obce!Názvy_tlače</vt:lpstr>
      <vt:lpstr>'obce-web'!Názvy_tlače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2022-09-22T12:29:01Z</cp:lastPrinted>
  <dcterms:created xsi:type="dcterms:W3CDTF">2020-12-28T09:08:32Z</dcterms:created>
  <dcterms:modified xsi:type="dcterms:W3CDTF">2022-12-27T13:02:22Z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