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4"/>
  <workbookPr/>
  <mc:AlternateContent xmlns:mc="http://schemas.openxmlformats.org/markup-compatibility/2006">
    <mc:Choice Requires="x15">
      <x15ac:absPath xmlns:x15ac="http://schemas.microsoft.com/office/spreadsheetml/2010/11/ac" url="C:\Users\branislav.strecans\Documents\"/>
    </mc:Choice>
  </mc:AlternateContent>
  <xr:revisionPtr revIDLastSave="0" documentId="13_ncr:1_{E266D42C-437E-41AD-8B09-8838DE0E359C}" xr6:coauthVersionLast="36" xr6:coauthVersionMax="36" xr10:uidLastSave="{00000000-0000-0000-0000-000000000000}"/>
  <bookViews>
    <workbookView xWindow="0" yWindow="4200" windowWidth="14370" windowHeight="7425" xr2:uid="{00000000-000D-0000-FFFF-FFFF00000000}"/>
  </bookViews>
  <sheets>
    <sheet name="Odmeny trénerom" sheetId="1" r:id="rId1"/>
    <sheet name="Kritériá" sheetId="2" r:id="rId2"/>
    <sheet name="Skratky" sheetId="3" r:id="rId3"/>
  </sheets>
  <externalReferences>
    <externalReference r:id="rId4"/>
  </externalReferences>
  <definedNames>
    <definedName name="_xlnm.Print_Titles" localSheetId="1">Kritériá!$24:$25</definedName>
    <definedName name="_xlnm.Print_Area" localSheetId="1">Kritériá!$A$1:$V$105</definedName>
    <definedName name="_xlnm.Print_Area" localSheetId="0">'Odmeny trénerom'!$A$1:$I$68</definedName>
    <definedName name="PripravaUcelUrcenie">[1]Priprava!$W$10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105" i="2" l="1"/>
  <c r="U105" i="2"/>
  <c r="T105" i="2"/>
  <c r="S105" i="2"/>
  <c r="R105" i="2"/>
  <c r="Q105" i="2"/>
  <c r="P105" i="2"/>
  <c r="O105" i="2"/>
  <c r="N105" i="2"/>
  <c r="M105" i="2"/>
  <c r="L105" i="2"/>
  <c r="K105" i="2"/>
  <c r="J105" i="2"/>
  <c r="I105" i="2"/>
  <c r="H105" i="2"/>
  <c r="V104" i="2"/>
  <c r="U104" i="2"/>
  <c r="T104" i="2"/>
  <c r="S104" i="2"/>
  <c r="R104" i="2"/>
  <c r="Q104" i="2"/>
  <c r="P104" i="2"/>
  <c r="O104" i="2"/>
  <c r="N104" i="2"/>
  <c r="M104" i="2"/>
  <c r="L104" i="2"/>
  <c r="K104" i="2"/>
  <c r="J104" i="2"/>
  <c r="I104" i="2"/>
  <c r="H104" i="2"/>
  <c r="V103" i="2"/>
  <c r="U103" i="2"/>
  <c r="T103" i="2"/>
  <c r="S103" i="2"/>
  <c r="R103" i="2"/>
  <c r="Q103" i="2"/>
  <c r="P103" i="2"/>
  <c r="O103" i="2"/>
  <c r="N103" i="2"/>
  <c r="M103" i="2"/>
  <c r="L103" i="2"/>
  <c r="K103" i="2"/>
  <c r="J103" i="2"/>
  <c r="I103" i="2"/>
  <c r="H103" i="2"/>
  <c r="V102" i="2"/>
  <c r="U102" i="2"/>
  <c r="T102" i="2"/>
  <c r="S102" i="2"/>
  <c r="R102" i="2"/>
  <c r="Q102" i="2"/>
  <c r="P102" i="2"/>
  <c r="O102" i="2"/>
  <c r="N102" i="2"/>
  <c r="M102" i="2"/>
  <c r="L102" i="2"/>
  <c r="K102" i="2"/>
  <c r="J102" i="2"/>
  <c r="I102" i="2"/>
  <c r="H102" i="2"/>
  <c r="E102" i="2"/>
  <c r="C102" i="2"/>
  <c r="V101" i="2"/>
  <c r="U101" i="2"/>
  <c r="T101" i="2"/>
  <c r="S101" i="2"/>
  <c r="R101" i="2"/>
  <c r="Q101" i="2"/>
  <c r="P101" i="2"/>
  <c r="O101" i="2"/>
  <c r="N101" i="2"/>
  <c r="M101" i="2"/>
  <c r="L101" i="2"/>
  <c r="K101" i="2"/>
  <c r="J101" i="2"/>
  <c r="I101" i="2"/>
  <c r="H101" i="2"/>
  <c r="E101" i="2"/>
  <c r="C101" i="2"/>
  <c r="V100" i="2"/>
  <c r="U100" i="2"/>
  <c r="T100" i="2"/>
  <c r="S100" i="2"/>
  <c r="R100" i="2"/>
  <c r="Q100" i="2"/>
  <c r="P100" i="2"/>
  <c r="O100" i="2"/>
  <c r="N100" i="2"/>
  <c r="M100" i="2"/>
  <c r="L100" i="2"/>
  <c r="K100" i="2"/>
  <c r="J100" i="2"/>
  <c r="I100" i="2"/>
  <c r="H100" i="2"/>
  <c r="E100" i="2"/>
  <c r="C100" i="2"/>
  <c r="V99" i="2"/>
  <c r="U99" i="2"/>
  <c r="T99" i="2"/>
  <c r="S99" i="2"/>
  <c r="R99" i="2"/>
  <c r="Q99" i="2"/>
  <c r="P99" i="2"/>
  <c r="O99" i="2"/>
  <c r="N99" i="2"/>
  <c r="M99" i="2"/>
  <c r="L99" i="2"/>
  <c r="K99" i="2"/>
  <c r="J99" i="2"/>
  <c r="I99" i="2"/>
  <c r="H99" i="2"/>
  <c r="E99" i="2"/>
  <c r="C99" i="2"/>
  <c r="V98" i="2"/>
  <c r="U98" i="2"/>
  <c r="T98" i="2"/>
  <c r="S98" i="2"/>
  <c r="R98" i="2"/>
  <c r="Q98" i="2"/>
  <c r="P98" i="2"/>
  <c r="O98" i="2"/>
  <c r="N98" i="2"/>
  <c r="M98" i="2"/>
  <c r="L98" i="2"/>
  <c r="K98" i="2"/>
  <c r="J98" i="2"/>
  <c r="I98" i="2"/>
  <c r="H98" i="2"/>
  <c r="E98" i="2"/>
  <c r="C98" i="2"/>
  <c r="V97" i="2"/>
  <c r="U97" i="2"/>
  <c r="T97" i="2"/>
  <c r="S97" i="2"/>
  <c r="R97" i="2"/>
  <c r="Q97" i="2"/>
  <c r="P97" i="2"/>
  <c r="O97" i="2"/>
  <c r="N97" i="2"/>
  <c r="M97" i="2"/>
  <c r="L97" i="2"/>
  <c r="K97" i="2"/>
  <c r="J97" i="2"/>
  <c r="I97" i="2"/>
  <c r="H97" i="2"/>
  <c r="E97" i="2"/>
  <c r="C97" i="2"/>
  <c r="V96" i="2"/>
  <c r="U96" i="2"/>
  <c r="T96" i="2"/>
  <c r="S96" i="2"/>
  <c r="R96" i="2"/>
  <c r="Q96" i="2"/>
  <c r="P96" i="2"/>
  <c r="O96" i="2"/>
  <c r="N96" i="2"/>
  <c r="M96" i="2"/>
  <c r="L96" i="2"/>
  <c r="K96" i="2"/>
  <c r="J96" i="2"/>
  <c r="I96" i="2"/>
  <c r="H96" i="2"/>
  <c r="E96" i="2"/>
  <c r="C96" i="2"/>
  <c r="E95" i="2"/>
  <c r="C95" i="2"/>
  <c r="E94" i="2"/>
  <c r="C94" i="2"/>
  <c r="E93" i="2"/>
  <c r="C93" i="2"/>
  <c r="E92" i="2"/>
  <c r="C92" i="2"/>
  <c r="E91" i="2"/>
  <c r="C91" i="2"/>
  <c r="E90" i="2"/>
  <c r="C90" i="2"/>
  <c r="E89" i="2"/>
  <c r="C89" i="2"/>
  <c r="E88" i="2"/>
  <c r="C88" i="2"/>
  <c r="E87" i="2"/>
  <c r="C87" i="2"/>
  <c r="E86" i="2"/>
  <c r="C86" i="2"/>
  <c r="E85" i="2"/>
  <c r="C85" i="2"/>
  <c r="E84" i="2"/>
  <c r="C84" i="2"/>
  <c r="E83" i="2"/>
  <c r="C83" i="2"/>
  <c r="E82" i="2"/>
  <c r="C82" i="2"/>
  <c r="E81" i="2"/>
  <c r="C81" i="2"/>
  <c r="E80" i="2"/>
  <c r="C80" i="2"/>
  <c r="E79" i="2"/>
  <c r="C79" i="2"/>
  <c r="E78" i="2"/>
  <c r="C78" i="2"/>
  <c r="E77" i="2"/>
  <c r="C77" i="2"/>
  <c r="E76" i="2"/>
  <c r="C76" i="2"/>
  <c r="E75" i="2"/>
  <c r="C75" i="2"/>
  <c r="E74" i="2"/>
  <c r="C74" i="2"/>
  <c r="E73" i="2"/>
  <c r="C73" i="2"/>
  <c r="E72" i="2"/>
  <c r="C72" i="2"/>
  <c r="E71" i="2"/>
  <c r="C71" i="2"/>
  <c r="E70" i="2"/>
  <c r="C70" i="2"/>
  <c r="E69" i="2"/>
  <c r="C69" i="2"/>
  <c r="E68" i="2"/>
  <c r="C68" i="2"/>
  <c r="E67" i="2"/>
  <c r="C67" i="2"/>
  <c r="E66" i="2"/>
  <c r="C66" i="2"/>
  <c r="E65" i="2"/>
  <c r="C65" i="2"/>
  <c r="E64" i="2"/>
  <c r="C64" i="2"/>
  <c r="E63" i="2"/>
  <c r="C63" i="2"/>
  <c r="E62" i="2"/>
  <c r="C62" i="2"/>
  <c r="E61" i="2"/>
  <c r="C61" i="2"/>
  <c r="E60" i="2"/>
  <c r="C60" i="2"/>
  <c r="E59" i="2"/>
  <c r="C59" i="2"/>
  <c r="E58" i="2"/>
  <c r="C58" i="2"/>
  <c r="E57" i="2"/>
  <c r="C57" i="2"/>
  <c r="E56" i="2"/>
  <c r="C56" i="2"/>
  <c r="E55" i="2"/>
  <c r="C55" i="2"/>
  <c r="E54" i="2"/>
  <c r="C54" i="2"/>
  <c r="E53" i="2"/>
  <c r="C53" i="2"/>
  <c r="E52" i="2"/>
  <c r="C52" i="2"/>
  <c r="E51" i="2"/>
  <c r="C51" i="2"/>
  <c r="E50" i="2"/>
  <c r="C50" i="2"/>
  <c r="E49" i="2"/>
  <c r="C49" i="2"/>
  <c r="E48" i="2"/>
  <c r="C48" i="2"/>
  <c r="E47" i="2"/>
  <c r="C47" i="2"/>
  <c r="E46" i="2"/>
  <c r="C46" i="2"/>
  <c r="E45" i="2"/>
  <c r="C45" i="2"/>
  <c r="E44" i="2"/>
  <c r="C44" i="2"/>
  <c r="E43" i="2"/>
  <c r="C43" i="2"/>
  <c r="E42" i="2"/>
  <c r="C42" i="2"/>
  <c r="E41" i="2"/>
  <c r="C41" i="2"/>
  <c r="E40" i="2"/>
  <c r="C40" i="2"/>
  <c r="E39" i="2"/>
  <c r="C39" i="2"/>
  <c r="E38" i="2"/>
  <c r="C38" i="2"/>
  <c r="E37" i="2"/>
  <c r="C37" i="2"/>
  <c r="E36" i="2"/>
  <c r="C36" i="2"/>
  <c r="E35" i="2"/>
  <c r="C35" i="2"/>
  <c r="E34" i="2"/>
  <c r="C34" i="2"/>
  <c r="E33" i="2"/>
  <c r="C33" i="2"/>
  <c r="E32" i="2"/>
  <c r="C32" i="2"/>
  <c r="E31" i="2"/>
  <c r="C31" i="2"/>
  <c r="E30" i="2"/>
  <c r="C30" i="2"/>
  <c r="E29" i="2"/>
  <c r="C29" i="2"/>
  <c r="E28" i="2"/>
  <c r="C28" i="2"/>
  <c r="E27" i="2"/>
  <c r="C27" i="2"/>
  <c r="E26" i="2"/>
  <c r="C26" i="2"/>
  <c r="F28" i="2" l="1"/>
  <c r="F34" i="2"/>
  <c r="F36" i="2"/>
  <c r="F40" i="2"/>
  <c r="F42" i="2"/>
  <c r="F44" i="2"/>
  <c r="F46" i="2"/>
  <c r="F48" i="2"/>
  <c r="F50" i="2"/>
  <c r="F52" i="2"/>
  <c r="F54" i="2"/>
  <c r="F56" i="2"/>
  <c r="F58" i="2"/>
  <c r="F60" i="2"/>
  <c r="F62" i="2"/>
  <c r="F64" i="2"/>
  <c r="F66" i="2"/>
  <c r="F68" i="2"/>
  <c r="F70" i="2"/>
  <c r="F74" i="2"/>
  <c r="F78" i="2"/>
  <c r="F82" i="2"/>
  <c r="F86" i="2"/>
  <c r="F90" i="2"/>
  <c r="F96" i="2"/>
  <c r="F100" i="2"/>
  <c r="F27" i="2"/>
  <c r="F29" i="2"/>
  <c r="F31" i="2"/>
  <c r="F33" i="2"/>
  <c r="F35" i="2"/>
  <c r="F37" i="2"/>
  <c r="F39" i="2"/>
  <c r="F41" i="2"/>
  <c r="F43" i="2"/>
  <c r="F45" i="2"/>
  <c r="F47" i="2"/>
  <c r="F55" i="2"/>
  <c r="F57" i="2"/>
  <c r="F59" i="2"/>
  <c r="F63" i="2"/>
  <c r="F69" i="2"/>
  <c r="F71" i="2"/>
  <c r="F73" i="2"/>
  <c r="F75" i="2"/>
  <c r="F77" i="2"/>
  <c r="F79" i="2"/>
  <c r="F81" i="2"/>
  <c r="F83" i="2"/>
  <c r="F85" i="2"/>
  <c r="F87" i="2"/>
  <c r="F89" i="2"/>
  <c r="F91" i="2"/>
  <c r="F93" i="2"/>
  <c r="F95" i="2"/>
  <c r="F98" i="2"/>
  <c r="F102" i="2"/>
  <c r="F32" i="2"/>
  <c r="F72" i="2"/>
  <c r="F76" i="2"/>
  <c r="F92" i="2"/>
  <c r="F99" i="2"/>
  <c r="F97" i="2"/>
  <c r="F101" i="2"/>
  <c r="F26" i="2"/>
  <c r="F38" i="2"/>
  <c r="F30" i="2"/>
  <c r="F49" i="2"/>
  <c r="F61" i="2"/>
  <c r="F51" i="2"/>
  <c r="F65" i="2"/>
  <c r="F67" i="2"/>
  <c r="F53" i="2"/>
  <c r="F80" i="2"/>
  <c r="F88" i="2"/>
  <c r="F84" i="2"/>
  <c r="F94" i="2"/>
  <c r="G91" i="2" l="1"/>
  <c r="G56" i="2"/>
  <c r="G85" i="2"/>
  <c r="K85" i="2" s="1"/>
  <c r="G60" i="2"/>
  <c r="O60" i="2" s="1"/>
  <c r="G72" i="2"/>
  <c r="G73" i="2"/>
  <c r="I73" i="2" s="1"/>
  <c r="G89" i="2"/>
  <c r="U89" i="2" s="1"/>
  <c r="G70" i="2"/>
  <c r="R70" i="2" s="1"/>
  <c r="G95" i="2"/>
  <c r="G61" i="2"/>
  <c r="L61" i="2" s="1"/>
  <c r="G32" i="2"/>
  <c r="N32" i="2" s="1"/>
  <c r="L89" i="2"/>
  <c r="G47" i="2"/>
  <c r="G46" i="2"/>
  <c r="G94" i="2"/>
  <c r="G88" i="2"/>
  <c r="G87" i="2"/>
  <c r="G83" i="2"/>
  <c r="G54" i="2"/>
  <c r="G64" i="2"/>
  <c r="G67" i="2"/>
  <c r="G51" i="2"/>
  <c r="G71" i="2"/>
  <c r="G49" i="2"/>
  <c r="G45" i="2"/>
  <c r="G38" i="2"/>
  <c r="G29" i="2"/>
  <c r="G34" i="2"/>
  <c r="G37" i="2"/>
  <c r="U91" i="2"/>
  <c r="Q91" i="2"/>
  <c r="M91" i="2"/>
  <c r="I91" i="2"/>
  <c r="S91" i="2"/>
  <c r="O91" i="2"/>
  <c r="K91" i="2"/>
  <c r="P91" i="2"/>
  <c r="H91" i="2"/>
  <c r="V91" i="2"/>
  <c r="N91" i="2"/>
  <c r="T91" i="2"/>
  <c r="L91" i="2"/>
  <c r="R91" i="2"/>
  <c r="J91" i="2"/>
  <c r="T72" i="2"/>
  <c r="P72" i="2"/>
  <c r="L72" i="2"/>
  <c r="H72" i="2"/>
  <c r="V72" i="2"/>
  <c r="R72" i="2"/>
  <c r="N72" i="2"/>
  <c r="J72" i="2"/>
  <c r="O72" i="2"/>
  <c r="U72" i="2"/>
  <c r="M72" i="2"/>
  <c r="S72" i="2"/>
  <c r="K72" i="2"/>
  <c r="Q72" i="2"/>
  <c r="I72" i="2"/>
  <c r="G39" i="2"/>
  <c r="G35" i="2"/>
  <c r="G84" i="2"/>
  <c r="G81" i="2"/>
  <c r="G78" i="2"/>
  <c r="G79" i="2"/>
  <c r="G53" i="2"/>
  <c r="G58" i="2"/>
  <c r="G66" i="2"/>
  <c r="G76" i="2"/>
  <c r="G68" i="2"/>
  <c r="G31" i="2"/>
  <c r="G43" i="2"/>
  <c r="G33" i="2"/>
  <c r="G55" i="2"/>
  <c r="G52" i="2"/>
  <c r="U95" i="2"/>
  <c r="Q95" i="2"/>
  <c r="M95" i="2"/>
  <c r="I95" i="2"/>
  <c r="T95" i="2"/>
  <c r="P95" i="2"/>
  <c r="L95" i="2"/>
  <c r="H95" i="2"/>
  <c r="S95" i="2"/>
  <c r="O95" i="2"/>
  <c r="K95" i="2"/>
  <c r="V95" i="2"/>
  <c r="R95" i="2"/>
  <c r="N95" i="2"/>
  <c r="J95" i="2"/>
  <c r="S85" i="2"/>
  <c r="O85" i="2"/>
  <c r="Q85" i="2"/>
  <c r="M85" i="2"/>
  <c r="N85" i="2"/>
  <c r="T85" i="2"/>
  <c r="J85" i="2"/>
  <c r="H85" i="2"/>
  <c r="S56" i="2"/>
  <c r="O56" i="2"/>
  <c r="K56" i="2"/>
  <c r="V56" i="2"/>
  <c r="R56" i="2"/>
  <c r="N56" i="2"/>
  <c r="J56" i="2"/>
  <c r="U56" i="2"/>
  <c r="Q56" i="2"/>
  <c r="M56" i="2"/>
  <c r="I56" i="2"/>
  <c r="T56" i="2"/>
  <c r="H56" i="2"/>
  <c r="P56" i="2"/>
  <c r="L56" i="2"/>
  <c r="G82" i="2"/>
  <c r="G77" i="2"/>
  <c r="G90" i="2"/>
  <c r="G69" i="2"/>
  <c r="G59" i="2"/>
  <c r="G63" i="2"/>
  <c r="G44" i="2"/>
  <c r="G74" i="2"/>
  <c r="G26" i="2"/>
  <c r="G40" i="2"/>
  <c r="G36" i="2"/>
  <c r="G93" i="2"/>
  <c r="G80" i="2"/>
  <c r="G86" i="2"/>
  <c r="G92" i="2"/>
  <c r="G75" i="2"/>
  <c r="G57" i="2"/>
  <c r="G65" i="2"/>
  <c r="G48" i="2"/>
  <c r="G62" i="2"/>
  <c r="G30" i="2"/>
  <c r="G42" i="2"/>
  <c r="G27" i="2"/>
  <c r="G41" i="2"/>
  <c r="G50" i="2"/>
  <c r="G28" i="2"/>
  <c r="Q60" i="2" l="1"/>
  <c r="R60" i="2"/>
  <c r="S60" i="2"/>
  <c r="R85" i="2"/>
  <c r="V85" i="2"/>
  <c r="U85" i="2"/>
  <c r="T60" i="2"/>
  <c r="P85" i="2"/>
  <c r="L85" i="2"/>
  <c r="I85" i="2"/>
  <c r="P60" i="2"/>
  <c r="U60" i="2"/>
  <c r="V60" i="2"/>
  <c r="H60" i="2"/>
  <c r="I60" i="2"/>
  <c r="J60" i="2"/>
  <c r="K60" i="2"/>
  <c r="O70" i="2"/>
  <c r="L60" i="2"/>
  <c r="M60" i="2"/>
  <c r="N60" i="2"/>
  <c r="H70" i="2"/>
  <c r="M73" i="2"/>
  <c r="N70" i="2"/>
  <c r="P70" i="2"/>
  <c r="H73" i="2"/>
  <c r="P89" i="2"/>
  <c r="K73" i="2"/>
  <c r="I89" i="2"/>
  <c r="H89" i="2"/>
  <c r="K89" i="2"/>
  <c r="O89" i="2"/>
  <c r="T89" i="2"/>
  <c r="M89" i="2"/>
  <c r="N89" i="2"/>
  <c r="J89" i="2"/>
  <c r="Q89" i="2"/>
  <c r="S89" i="2"/>
  <c r="L73" i="2"/>
  <c r="O61" i="2"/>
  <c r="V89" i="2"/>
  <c r="R89" i="2"/>
  <c r="J32" i="2"/>
  <c r="J73" i="2"/>
  <c r="U73" i="2"/>
  <c r="P61" i="2"/>
  <c r="L70" i="2"/>
  <c r="V70" i="2"/>
  <c r="H32" i="2"/>
  <c r="U61" i="2"/>
  <c r="N73" i="2"/>
  <c r="S73" i="2"/>
  <c r="N61" i="2"/>
  <c r="I70" i="2"/>
  <c r="S70" i="2"/>
  <c r="T73" i="2"/>
  <c r="P73" i="2"/>
  <c r="O73" i="2"/>
  <c r="Q73" i="2"/>
  <c r="M61" i="2"/>
  <c r="R61" i="2"/>
  <c r="S61" i="2"/>
  <c r="T61" i="2"/>
  <c r="K70" i="2"/>
  <c r="Q70" i="2"/>
  <c r="J70" i="2"/>
  <c r="I32" i="2"/>
  <c r="I61" i="2"/>
  <c r="V61" i="2"/>
  <c r="H61" i="2"/>
  <c r="V73" i="2"/>
  <c r="R73" i="2"/>
  <c r="Q61" i="2"/>
  <c r="J61" i="2"/>
  <c r="K61" i="2"/>
  <c r="T70" i="2"/>
  <c r="U70" i="2"/>
  <c r="M70" i="2"/>
  <c r="S32" i="2"/>
  <c r="P32" i="2"/>
  <c r="Q32" i="2"/>
  <c r="R32" i="2"/>
  <c r="K32" i="2"/>
  <c r="T32" i="2"/>
  <c r="U32" i="2"/>
  <c r="V32" i="2"/>
  <c r="O32" i="2"/>
  <c r="L32" i="2"/>
  <c r="M32" i="2"/>
  <c r="T65" i="2"/>
  <c r="P65" i="2"/>
  <c r="L65" i="2"/>
  <c r="H65" i="2"/>
  <c r="S65" i="2"/>
  <c r="O65" i="2"/>
  <c r="K65" i="2"/>
  <c r="V65" i="2"/>
  <c r="R65" i="2"/>
  <c r="N65" i="2"/>
  <c r="J65" i="2"/>
  <c r="U65" i="2"/>
  <c r="I65" i="2"/>
  <c r="Q65" i="2"/>
  <c r="M65" i="2"/>
  <c r="V63" i="2"/>
  <c r="R63" i="2"/>
  <c r="N63" i="2"/>
  <c r="J63" i="2"/>
  <c r="U63" i="2"/>
  <c r="Q63" i="2"/>
  <c r="M63" i="2"/>
  <c r="I63" i="2"/>
  <c r="T63" i="2"/>
  <c r="P63" i="2"/>
  <c r="L63" i="2"/>
  <c r="H63" i="2"/>
  <c r="S63" i="2"/>
  <c r="O63" i="2"/>
  <c r="K63" i="2"/>
  <c r="T76" i="2"/>
  <c r="U76" i="2"/>
  <c r="P76" i="2"/>
  <c r="L76" i="2"/>
  <c r="H76" i="2"/>
  <c r="S76" i="2"/>
  <c r="O76" i="2"/>
  <c r="K76" i="2"/>
  <c r="R76" i="2"/>
  <c r="N76" i="2"/>
  <c r="J76" i="2"/>
  <c r="Q76" i="2"/>
  <c r="M76" i="2"/>
  <c r="I76" i="2"/>
  <c r="V76" i="2"/>
  <c r="T34" i="2"/>
  <c r="P34" i="2"/>
  <c r="L34" i="2"/>
  <c r="H34" i="2"/>
  <c r="S34" i="2"/>
  <c r="O34" i="2"/>
  <c r="K34" i="2"/>
  <c r="V34" i="2"/>
  <c r="R34" i="2"/>
  <c r="N34" i="2"/>
  <c r="J34" i="2"/>
  <c r="M34" i="2"/>
  <c r="I34" i="2"/>
  <c r="Q34" i="2"/>
  <c r="U34" i="2"/>
  <c r="V88" i="2"/>
  <c r="R88" i="2"/>
  <c r="N88" i="2"/>
  <c r="J88" i="2"/>
  <c r="T88" i="2"/>
  <c r="P88" i="2"/>
  <c r="L88" i="2"/>
  <c r="H88" i="2"/>
  <c r="O88" i="2"/>
  <c r="U88" i="2"/>
  <c r="M88" i="2"/>
  <c r="S88" i="2"/>
  <c r="K88" i="2"/>
  <c r="Q88" i="2"/>
  <c r="I88" i="2"/>
  <c r="U50" i="2"/>
  <c r="Q50" i="2"/>
  <c r="M50" i="2"/>
  <c r="I50" i="2"/>
  <c r="S50" i="2"/>
  <c r="O50" i="2"/>
  <c r="K50" i="2"/>
  <c r="R50" i="2"/>
  <c r="J50" i="2"/>
  <c r="P50" i="2"/>
  <c r="H50" i="2"/>
  <c r="T50" i="2"/>
  <c r="L50" i="2"/>
  <c r="V50" i="2"/>
  <c r="N50" i="2"/>
  <c r="T57" i="2"/>
  <c r="P57" i="2"/>
  <c r="L57" i="2"/>
  <c r="H57" i="2"/>
  <c r="S57" i="2"/>
  <c r="O57" i="2"/>
  <c r="K57" i="2"/>
  <c r="V57" i="2"/>
  <c r="R57" i="2"/>
  <c r="N57" i="2"/>
  <c r="J57" i="2"/>
  <c r="M57" i="2"/>
  <c r="Q57" i="2"/>
  <c r="I57" i="2"/>
  <c r="U57" i="2"/>
  <c r="V80" i="2"/>
  <c r="R80" i="2"/>
  <c r="N80" i="2"/>
  <c r="J80" i="2"/>
  <c r="T80" i="2"/>
  <c r="P80" i="2"/>
  <c r="L80" i="2"/>
  <c r="H80" i="2"/>
  <c r="O80" i="2"/>
  <c r="U80" i="2"/>
  <c r="M80" i="2"/>
  <c r="S80" i="2"/>
  <c r="K80" i="2"/>
  <c r="Q80" i="2"/>
  <c r="I80" i="2"/>
  <c r="T26" i="2"/>
  <c r="P26" i="2"/>
  <c r="L26" i="2"/>
  <c r="H26" i="2"/>
  <c r="S26" i="2"/>
  <c r="O26" i="2"/>
  <c r="K26" i="2"/>
  <c r="V26" i="2"/>
  <c r="R26" i="2"/>
  <c r="N26" i="2"/>
  <c r="J26" i="2"/>
  <c r="U26" i="2"/>
  <c r="Q26" i="2"/>
  <c r="M26" i="2"/>
  <c r="I26" i="2"/>
  <c r="V59" i="2"/>
  <c r="R59" i="2"/>
  <c r="N59" i="2"/>
  <c r="J59" i="2"/>
  <c r="U59" i="2"/>
  <c r="Q59" i="2"/>
  <c r="M59" i="2"/>
  <c r="I59" i="2"/>
  <c r="T59" i="2"/>
  <c r="P59" i="2"/>
  <c r="L59" i="2"/>
  <c r="H59" i="2"/>
  <c r="K59" i="2"/>
  <c r="S59" i="2"/>
  <c r="O59" i="2"/>
  <c r="T82" i="2"/>
  <c r="P82" i="2"/>
  <c r="L82" i="2"/>
  <c r="H82" i="2"/>
  <c r="V82" i="2"/>
  <c r="R82" i="2"/>
  <c r="N82" i="2"/>
  <c r="J82" i="2"/>
  <c r="U82" i="2"/>
  <c r="M82" i="2"/>
  <c r="S82" i="2"/>
  <c r="K82" i="2"/>
  <c r="Q82" i="2"/>
  <c r="I82" i="2"/>
  <c r="O82" i="2"/>
  <c r="U43" i="2"/>
  <c r="Q43" i="2"/>
  <c r="M43" i="2"/>
  <c r="I43" i="2"/>
  <c r="V43" i="2"/>
  <c r="R43" i="2"/>
  <c r="N43" i="2"/>
  <c r="J43" i="2"/>
  <c r="T43" i="2"/>
  <c r="P43" i="2"/>
  <c r="L43" i="2"/>
  <c r="H43" i="2"/>
  <c r="S43" i="2"/>
  <c r="O43" i="2"/>
  <c r="K43" i="2"/>
  <c r="V66" i="2"/>
  <c r="R66" i="2"/>
  <c r="Q66" i="2"/>
  <c r="M66" i="2"/>
  <c r="I66" i="2"/>
  <c r="U66" i="2"/>
  <c r="P66" i="2"/>
  <c r="L66" i="2"/>
  <c r="H66" i="2"/>
  <c r="T66" i="2"/>
  <c r="O66" i="2"/>
  <c r="K66" i="2"/>
  <c r="J66" i="2"/>
  <c r="N66" i="2"/>
  <c r="S66" i="2"/>
  <c r="V78" i="2"/>
  <c r="R78" i="2"/>
  <c r="N78" i="2"/>
  <c r="J78" i="2"/>
  <c r="S78" i="2"/>
  <c r="M78" i="2"/>
  <c r="H78" i="2"/>
  <c r="Q78" i="2"/>
  <c r="L78" i="2"/>
  <c r="U78" i="2"/>
  <c r="P78" i="2"/>
  <c r="K78" i="2"/>
  <c r="T78" i="2"/>
  <c r="O78" i="2"/>
  <c r="I78" i="2"/>
  <c r="U39" i="2"/>
  <c r="Q39" i="2"/>
  <c r="M39" i="2"/>
  <c r="I39" i="2"/>
  <c r="T39" i="2"/>
  <c r="P39" i="2"/>
  <c r="L39" i="2"/>
  <c r="H39" i="2"/>
  <c r="S39" i="2"/>
  <c r="O39" i="2"/>
  <c r="K39" i="2"/>
  <c r="J39" i="2"/>
  <c r="V39" i="2"/>
  <c r="R39" i="2"/>
  <c r="N39" i="2"/>
  <c r="S29" i="2"/>
  <c r="O29" i="2"/>
  <c r="K29" i="2"/>
  <c r="V29" i="2"/>
  <c r="R29" i="2"/>
  <c r="N29" i="2"/>
  <c r="J29" i="2"/>
  <c r="U29" i="2"/>
  <c r="Q29" i="2"/>
  <c r="M29" i="2"/>
  <c r="I29" i="2"/>
  <c r="H29" i="2"/>
  <c r="T29" i="2"/>
  <c r="P29" i="2"/>
  <c r="L29" i="2"/>
  <c r="S71" i="2"/>
  <c r="O71" i="2"/>
  <c r="K71" i="2"/>
  <c r="U71" i="2"/>
  <c r="Q71" i="2"/>
  <c r="M71" i="2"/>
  <c r="I71" i="2"/>
  <c r="T71" i="2"/>
  <c r="L71" i="2"/>
  <c r="R71" i="2"/>
  <c r="J71" i="2"/>
  <c r="P71" i="2"/>
  <c r="H71" i="2"/>
  <c r="V71" i="2"/>
  <c r="N71" i="2"/>
  <c r="U54" i="2"/>
  <c r="Q54" i="2"/>
  <c r="M54" i="2"/>
  <c r="I54" i="2"/>
  <c r="T54" i="2"/>
  <c r="P54" i="2"/>
  <c r="L54" i="2"/>
  <c r="H54" i="2"/>
  <c r="S54" i="2"/>
  <c r="O54" i="2"/>
  <c r="K54" i="2"/>
  <c r="V54" i="2"/>
  <c r="J54" i="2"/>
  <c r="R54" i="2"/>
  <c r="N54" i="2"/>
  <c r="T94" i="2"/>
  <c r="P94" i="2"/>
  <c r="L94" i="2"/>
  <c r="H94" i="2"/>
  <c r="S94" i="2"/>
  <c r="O94" i="2"/>
  <c r="K94" i="2"/>
  <c r="V94" i="2"/>
  <c r="R94" i="2"/>
  <c r="N94" i="2"/>
  <c r="J94" i="2"/>
  <c r="Q94" i="2"/>
  <c r="M94" i="2"/>
  <c r="I94" i="2"/>
  <c r="U94" i="2"/>
  <c r="T42" i="2"/>
  <c r="P42" i="2"/>
  <c r="L42" i="2"/>
  <c r="H42" i="2"/>
  <c r="U42" i="2"/>
  <c r="Q42" i="2"/>
  <c r="M42" i="2"/>
  <c r="I42" i="2"/>
  <c r="S42" i="2"/>
  <c r="O42" i="2"/>
  <c r="K42" i="2"/>
  <c r="V42" i="2"/>
  <c r="R42" i="2"/>
  <c r="N42" i="2"/>
  <c r="J42" i="2"/>
  <c r="V40" i="2"/>
  <c r="R40" i="2"/>
  <c r="N40" i="2"/>
  <c r="J40" i="2"/>
  <c r="S40" i="2"/>
  <c r="O40" i="2"/>
  <c r="U40" i="2"/>
  <c r="Q40" i="2"/>
  <c r="M40" i="2"/>
  <c r="I40" i="2"/>
  <c r="T40" i="2"/>
  <c r="P40" i="2"/>
  <c r="L40" i="2"/>
  <c r="H40" i="2"/>
  <c r="K40" i="2"/>
  <c r="U79" i="2"/>
  <c r="Q79" i="2"/>
  <c r="M79" i="2"/>
  <c r="I79" i="2"/>
  <c r="S79" i="2"/>
  <c r="O79" i="2"/>
  <c r="K79" i="2"/>
  <c r="T79" i="2"/>
  <c r="L79" i="2"/>
  <c r="R79" i="2"/>
  <c r="J79" i="2"/>
  <c r="P79" i="2"/>
  <c r="H79" i="2"/>
  <c r="V79" i="2"/>
  <c r="N79" i="2"/>
  <c r="S64" i="2"/>
  <c r="O64" i="2"/>
  <c r="K64" i="2"/>
  <c r="V64" i="2"/>
  <c r="R64" i="2"/>
  <c r="N64" i="2"/>
  <c r="J64" i="2"/>
  <c r="U64" i="2"/>
  <c r="Q64" i="2"/>
  <c r="M64" i="2"/>
  <c r="I64" i="2"/>
  <c r="L64" i="2"/>
  <c r="P64" i="2"/>
  <c r="H64" i="2"/>
  <c r="T64" i="2"/>
  <c r="S41" i="2"/>
  <c r="O41" i="2"/>
  <c r="K41" i="2"/>
  <c r="T41" i="2"/>
  <c r="P41" i="2"/>
  <c r="L41" i="2"/>
  <c r="H41" i="2"/>
  <c r="V41" i="2"/>
  <c r="R41" i="2"/>
  <c r="N41" i="2"/>
  <c r="J41" i="2"/>
  <c r="U41" i="2"/>
  <c r="Q41" i="2"/>
  <c r="M41" i="2"/>
  <c r="I41" i="2"/>
  <c r="S75" i="2"/>
  <c r="O75" i="2"/>
  <c r="K75" i="2"/>
  <c r="V75" i="2"/>
  <c r="R75" i="2"/>
  <c r="N75" i="2"/>
  <c r="J75" i="2"/>
  <c r="U75" i="2"/>
  <c r="Q75" i="2"/>
  <c r="M75" i="2"/>
  <c r="I75" i="2"/>
  <c r="H75" i="2"/>
  <c r="T75" i="2"/>
  <c r="P75" i="2"/>
  <c r="L75" i="2"/>
  <c r="S93" i="2"/>
  <c r="O93" i="2"/>
  <c r="K93" i="2"/>
  <c r="V93" i="2"/>
  <c r="R93" i="2"/>
  <c r="N93" i="2"/>
  <c r="J93" i="2"/>
  <c r="U93" i="2"/>
  <c r="Q93" i="2"/>
  <c r="M93" i="2"/>
  <c r="I93" i="2"/>
  <c r="H93" i="2"/>
  <c r="T93" i="2"/>
  <c r="P93" i="2"/>
  <c r="L93" i="2"/>
  <c r="V74" i="2"/>
  <c r="R74" i="2"/>
  <c r="N74" i="2"/>
  <c r="J74" i="2"/>
  <c r="T74" i="2"/>
  <c r="P74" i="2"/>
  <c r="L74" i="2"/>
  <c r="H74" i="2"/>
  <c r="U74" i="2"/>
  <c r="M74" i="2"/>
  <c r="S74" i="2"/>
  <c r="K74" i="2"/>
  <c r="Q74" i="2"/>
  <c r="I74" i="2"/>
  <c r="O74" i="2"/>
  <c r="U69" i="2"/>
  <c r="Q69" i="2"/>
  <c r="M69" i="2"/>
  <c r="I69" i="2"/>
  <c r="V69" i="2"/>
  <c r="P69" i="2"/>
  <c r="K69" i="2"/>
  <c r="T69" i="2"/>
  <c r="O69" i="2"/>
  <c r="J69" i="2"/>
  <c r="S69" i="2"/>
  <c r="N69" i="2"/>
  <c r="H69" i="2"/>
  <c r="L69" i="2"/>
  <c r="R69" i="2"/>
  <c r="S52" i="2"/>
  <c r="O52" i="2"/>
  <c r="K52" i="2"/>
  <c r="U52" i="2"/>
  <c r="Q52" i="2"/>
  <c r="M52" i="2"/>
  <c r="I52" i="2"/>
  <c r="P52" i="2"/>
  <c r="H52" i="2"/>
  <c r="V52" i="2"/>
  <c r="N52" i="2"/>
  <c r="T52" i="2"/>
  <c r="L52" i="2"/>
  <c r="R52" i="2"/>
  <c r="J52" i="2"/>
  <c r="U31" i="2"/>
  <c r="Q31" i="2"/>
  <c r="M31" i="2"/>
  <c r="I31" i="2"/>
  <c r="T31" i="2"/>
  <c r="P31" i="2"/>
  <c r="L31" i="2"/>
  <c r="H31" i="2"/>
  <c r="S31" i="2"/>
  <c r="O31" i="2"/>
  <c r="K31" i="2"/>
  <c r="V31" i="2"/>
  <c r="R31" i="2"/>
  <c r="N31" i="2"/>
  <c r="J31" i="2"/>
  <c r="U58" i="2"/>
  <c r="Q58" i="2"/>
  <c r="M58" i="2"/>
  <c r="I58" i="2"/>
  <c r="T58" i="2"/>
  <c r="P58" i="2"/>
  <c r="L58" i="2"/>
  <c r="H58" i="2"/>
  <c r="S58" i="2"/>
  <c r="O58" i="2"/>
  <c r="K58" i="2"/>
  <c r="R58" i="2"/>
  <c r="V58" i="2"/>
  <c r="N58" i="2"/>
  <c r="J58" i="2"/>
  <c r="S81" i="2"/>
  <c r="O81" i="2"/>
  <c r="K81" i="2"/>
  <c r="U81" i="2"/>
  <c r="Q81" i="2"/>
  <c r="M81" i="2"/>
  <c r="I81" i="2"/>
  <c r="R81" i="2"/>
  <c r="J81" i="2"/>
  <c r="P81" i="2"/>
  <c r="H81" i="2"/>
  <c r="V81" i="2"/>
  <c r="N81" i="2"/>
  <c r="L81" i="2"/>
  <c r="T81" i="2"/>
  <c r="T38" i="2"/>
  <c r="P38" i="2"/>
  <c r="L38" i="2"/>
  <c r="H38" i="2"/>
  <c r="S38" i="2"/>
  <c r="O38" i="2"/>
  <c r="K38" i="2"/>
  <c r="V38" i="2"/>
  <c r="R38" i="2"/>
  <c r="N38" i="2"/>
  <c r="J38" i="2"/>
  <c r="U38" i="2"/>
  <c r="Q38" i="2"/>
  <c r="M38" i="2"/>
  <c r="I38" i="2"/>
  <c r="V51" i="2"/>
  <c r="R51" i="2"/>
  <c r="N51" i="2"/>
  <c r="J51" i="2"/>
  <c r="T51" i="2"/>
  <c r="P51" i="2"/>
  <c r="L51" i="2"/>
  <c r="H51" i="2"/>
  <c r="U51" i="2"/>
  <c r="M51" i="2"/>
  <c r="S51" i="2"/>
  <c r="K51" i="2"/>
  <c r="O51" i="2"/>
  <c r="Q51" i="2"/>
  <c r="I51" i="2"/>
  <c r="U83" i="2"/>
  <c r="Q83" i="2"/>
  <c r="M83" i="2"/>
  <c r="I83" i="2"/>
  <c r="S83" i="2"/>
  <c r="O83" i="2"/>
  <c r="K83" i="2"/>
  <c r="P83" i="2"/>
  <c r="H83" i="2"/>
  <c r="V83" i="2"/>
  <c r="N83" i="2"/>
  <c r="T83" i="2"/>
  <c r="L83" i="2"/>
  <c r="J83" i="2"/>
  <c r="R83" i="2"/>
  <c r="U46" i="2"/>
  <c r="Q46" i="2"/>
  <c r="V46" i="2"/>
  <c r="P46" i="2"/>
  <c r="L46" i="2"/>
  <c r="H46" i="2"/>
  <c r="T46" i="2"/>
  <c r="O46" i="2"/>
  <c r="K46" i="2"/>
  <c r="R46" i="2"/>
  <c r="I46" i="2"/>
  <c r="S46" i="2"/>
  <c r="N46" i="2"/>
  <c r="J46" i="2"/>
  <c r="M46" i="2"/>
  <c r="V28" i="2"/>
  <c r="R28" i="2"/>
  <c r="N28" i="2"/>
  <c r="J28" i="2"/>
  <c r="U28" i="2"/>
  <c r="Q28" i="2"/>
  <c r="M28" i="2"/>
  <c r="I28" i="2"/>
  <c r="T28" i="2"/>
  <c r="P28" i="2"/>
  <c r="L28" i="2"/>
  <c r="H28" i="2"/>
  <c r="O28" i="2"/>
  <c r="K28" i="2"/>
  <c r="S28" i="2"/>
  <c r="T86" i="2"/>
  <c r="P86" i="2"/>
  <c r="L86" i="2"/>
  <c r="H86" i="2"/>
  <c r="V86" i="2"/>
  <c r="R86" i="2"/>
  <c r="N86" i="2"/>
  <c r="J86" i="2"/>
  <c r="Q86" i="2"/>
  <c r="I86" i="2"/>
  <c r="O86" i="2"/>
  <c r="U86" i="2"/>
  <c r="M86" i="2"/>
  <c r="K86" i="2"/>
  <c r="S86" i="2"/>
  <c r="U77" i="2"/>
  <c r="Q77" i="2"/>
  <c r="M77" i="2"/>
  <c r="I77" i="2"/>
  <c r="V77" i="2"/>
  <c r="P77" i="2"/>
  <c r="K77" i="2"/>
  <c r="T77" i="2"/>
  <c r="O77" i="2"/>
  <c r="J77" i="2"/>
  <c r="S77" i="2"/>
  <c r="N77" i="2"/>
  <c r="H77" i="2"/>
  <c r="R77" i="2"/>
  <c r="L77" i="2"/>
  <c r="S33" i="2"/>
  <c r="O33" i="2"/>
  <c r="K33" i="2"/>
  <c r="V33" i="2"/>
  <c r="R33" i="2"/>
  <c r="N33" i="2"/>
  <c r="J33" i="2"/>
  <c r="U33" i="2"/>
  <c r="Q33" i="2"/>
  <c r="M33" i="2"/>
  <c r="I33" i="2"/>
  <c r="T33" i="2"/>
  <c r="P33" i="2"/>
  <c r="L33" i="2"/>
  <c r="H33" i="2"/>
  <c r="U35" i="2"/>
  <c r="Q35" i="2"/>
  <c r="M35" i="2"/>
  <c r="I35" i="2"/>
  <c r="T35" i="2"/>
  <c r="P35" i="2"/>
  <c r="L35" i="2"/>
  <c r="H35" i="2"/>
  <c r="S35" i="2"/>
  <c r="O35" i="2"/>
  <c r="K35" i="2"/>
  <c r="R35" i="2"/>
  <c r="N35" i="2"/>
  <c r="V35" i="2"/>
  <c r="J35" i="2"/>
  <c r="T49" i="2"/>
  <c r="P49" i="2"/>
  <c r="L49" i="2"/>
  <c r="H49" i="2"/>
  <c r="V49" i="2"/>
  <c r="R49" i="2"/>
  <c r="N49" i="2"/>
  <c r="J49" i="2"/>
  <c r="O49" i="2"/>
  <c r="U49" i="2"/>
  <c r="M49" i="2"/>
  <c r="Q49" i="2"/>
  <c r="S49" i="2"/>
  <c r="K49" i="2"/>
  <c r="I49" i="2"/>
  <c r="T30" i="2"/>
  <c r="P30" i="2"/>
  <c r="L30" i="2"/>
  <c r="H30" i="2"/>
  <c r="S30" i="2"/>
  <c r="O30" i="2"/>
  <c r="K30" i="2"/>
  <c r="V30" i="2"/>
  <c r="R30" i="2"/>
  <c r="N30" i="2"/>
  <c r="J30" i="2"/>
  <c r="Q30" i="2"/>
  <c r="M30" i="2"/>
  <c r="I30" i="2"/>
  <c r="U30" i="2"/>
  <c r="U62" i="2"/>
  <c r="Q62" i="2"/>
  <c r="M62" i="2"/>
  <c r="I62" i="2"/>
  <c r="T62" i="2"/>
  <c r="P62" i="2"/>
  <c r="L62" i="2"/>
  <c r="H62" i="2"/>
  <c r="S62" i="2"/>
  <c r="O62" i="2"/>
  <c r="K62" i="2"/>
  <c r="N62" i="2"/>
  <c r="R62" i="2"/>
  <c r="J62" i="2"/>
  <c r="V62" i="2"/>
  <c r="U27" i="2"/>
  <c r="Q27" i="2"/>
  <c r="M27" i="2"/>
  <c r="I27" i="2"/>
  <c r="T27" i="2"/>
  <c r="P27" i="2"/>
  <c r="L27" i="2"/>
  <c r="H27" i="2"/>
  <c r="S27" i="2"/>
  <c r="O27" i="2"/>
  <c r="K27" i="2"/>
  <c r="J27" i="2"/>
  <c r="V27" i="2"/>
  <c r="R27" i="2"/>
  <c r="N27" i="2"/>
  <c r="S48" i="2"/>
  <c r="O48" i="2"/>
  <c r="K48" i="2"/>
  <c r="U48" i="2"/>
  <c r="Q48" i="2"/>
  <c r="M48" i="2"/>
  <c r="I48" i="2"/>
  <c r="T48" i="2"/>
  <c r="L48" i="2"/>
  <c r="R48" i="2"/>
  <c r="J48" i="2"/>
  <c r="V48" i="2"/>
  <c r="P48" i="2"/>
  <c r="H48" i="2"/>
  <c r="N48" i="2"/>
  <c r="V92" i="2"/>
  <c r="R92" i="2"/>
  <c r="N92" i="2"/>
  <c r="J92" i="2"/>
  <c r="U92" i="2"/>
  <c r="Q92" i="2"/>
  <c r="M92" i="2"/>
  <c r="I92" i="2"/>
  <c r="T92" i="2"/>
  <c r="P92" i="2"/>
  <c r="L92" i="2"/>
  <c r="H92" i="2"/>
  <c r="O92" i="2"/>
  <c r="K92" i="2"/>
  <c r="S92" i="2"/>
  <c r="V36" i="2"/>
  <c r="R36" i="2"/>
  <c r="N36" i="2"/>
  <c r="J36" i="2"/>
  <c r="U36" i="2"/>
  <c r="Q36" i="2"/>
  <c r="M36" i="2"/>
  <c r="I36" i="2"/>
  <c r="T36" i="2"/>
  <c r="P36" i="2"/>
  <c r="L36" i="2"/>
  <c r="H36" i="2"/>
  <c r="S36" i="2"/>
  <c r="O36" i="2"/>
  <c r="K36" i="2"/>
  <c r="V44" i="2"/>
  <c r="R44" i="2"/>
  <c r="N44" i="2"/>
  <c r="J44" i="2"/>
  <c r="S44" i="2"/>
  <c r="O44" i="2"/>
  <c r="K44" i="2"/>
  <c r="U44" i="2"/>
  <c r="Q44" i="2"/>
  <c r="M44" i="2"/>
  <c r="I44" i="2"/>
  <c r="T44" i="2"/>
  <c r="P44" i="2"/>
  <c r="L44" i="2"/>
  <c r="H44" i="2"/>
  <c r="T90" i="2"/>
  <c r="P90" i="2"/>
  <c r="L90" i="2"/>
  <c r="H90" i="2"/>
  <c r="V90" i="2"/>
  <c r="R90" i="2"/>
  <c r="N90" i="2"/>
  <c r="J90" i="2"/>
  <c r="U90" i="2"/>
  <c r="M90" i="2"/>
  <c r="S90" i="2"/>
  <c r="K90" i="2"/>
  <c r="Q90" i="2"/>
  <c r="I90" i="2"/>
  <c r="O90" i="2"/>
  <c r="V55" i="2"/>
  <c r="R55" i="2"/>
  <c r="N55" i="2"/>
  <c r="J55" i="2"/>
  <c r="U55" i="2"/>
  <c r="Q55" i="2"/>
  <c r="M55" i="2"/>
  <c r="I55" i="2"/>
  <c r="T55" i="2"/>
  <c r="P55" i="2"/>
  <c r="L55" i="2"/>
  <c r="H55" i="2"/>
  <c r="K55" i="2"/>
  <c r="O55" i="2"/>
  <c r="S55" i="2"/>
  <c r="T68" i="2"/>
  <c r="P68" i="2"/>
  <c r="L68" i="2"/>
  <c r="H68" i="2"/>
  <c r="U68" i="2"/>
  <c r="O68" i="2"/>
  <c r="J68" i="2"/>
  <c r="S68" i="2"/>
  <c r="N68" i="2"/>
  <c r="I68" i="2"/>
  <c r="R68" i="2"/>
  <c r="M68" i="2"/>
  <c r="Q68" i="2"/>
  <c r="V68" i="2"/>
  <c r="K68" i="2"/>
  <c r="T53" i="2"/>
  <c r="P53" i="2"/>
  <c r="L53" i="2"/>
  <c r="H53" i="2"/>
  <c r="V53" i="2"/>
  <c r="R53" i="2"/>
  <c r="N53" i="2"/>
  <c r="J53" i="2"/>
  <c r="S53" i="2"/>
  <c r="K53" i="2"/>
  <c r="U53" i="2"/>
  <c r="M53" i="2"/>
  <c r="Q53" i="2"/>
  <c r="I53" i="2"/>
  <c r="O53" i="2"/>
  <c r="V84" i="2"/>
  <c r="R84" i="2"/>
  <c r="N84" i="2"/>
  <c r="J84" i="2"/>
  <c r="T84" i="2"/>
  <c r="P84" i="2"/>
  <c r="L84" i="2"/>
  <c r="H84" i="2"/>
  <c r="S84" i="2"/>
  <c r="K84" i="2"/>
  <c r="Q84" i="2"/>
  <c r="I84" i="2"/>
  <c r="O84" i="2"/>
  <c r="M84" i="2"/>
  <c r="U84" i="2"/>
  <c r="S37" i="2"/>
  <c r="O37" i="2"/>
  <c r="K37" i="2"/>
  <c r="V37" i="2"/>
  <c r="R37" i="2"/>
  <c r="N37" i="2"/>
  <c r="J37" i="2"/>
  <c r="U37" i="2"/>
  <c r="Q37" i="2"/>
  <c r="M37" i="2"/>
  <c r="I37" i="2"/>
  <c r="L37" i="2"/>
  <c r="H37" i="2"/>
  <c r="P37" i="2"/>
  <c r="T37" i="2"/>
  <c r="S45" i="2"/>
  <c r="O45" i="2"/>
  <c r="K45" i="2"/>
  <c r="T45" i="2"/>
  <c r="V45" i="2"/>
  <c r="R45" i="2"/>
  <c r="N45" i="2"/>
  <c r="J45" i="2"/>
  <c r="P45" i="2"/>
  <c r="L45" i="2"/>
  <c r="H45" i="2"/>
  <c r="U45" i="2"/>
  <c r="Q45" i="2"/>
  <c r="M45" i="2"/>
  <c r="I45" i="2"/>
  <c r="S67" i="2"/>
  <c r="O67" i="2"/>
  <c r="K67" i="2"/>
  <c r="T67" i="2"/>
  <c r="N67" i="2"/>
  <c r="I67" i="2"/>
  <c r="R67" i="2"/>
  <c r="M67" i="2"/>
  <c r="H67" i="2"/>
  <c r="V67" i="2"/>
  <c r="Q67" i="2"/>
  <c r="L67" i="2"/>
  <c r="J67" i="2"/>
  <c r="U67" i="2"/>
  <c r="P67" i="2"/>
  <c r="U87" i="2"/>
  <c r="Q87" i="2"/>
  <c r="M87" i="2"/>
  <c r="I87" i="2"/>
  <c r="S87" i="2"/>
  <c r="O87" i="2"/>
  <c r="K87" i="2"/>
  <c r="T87" i="2"/>
  <c r="L87" i="2"/>
  <c r="R87" i="2"/>
  <c r="J87" i="2"/>
  <c r="P87" i="2"/>
  <c r="H87" i="2"/>
  <c r="V87" i="2"/>
  <c r="N87" i="2"/>
  <c r="V47" i="2"/>
  <c r="R47" i="2"/>
  <c r="N47" i="2"/>
  <c r="J47" i="2"/>
  <c r="T47" i="2"/>
  <c r="P47" i="2"/>
  <c r="L47" i="2"/>
  <c r="H47" i="2"/>
  <c r="Q47" i="2"/>
  <c r="I47" i="2"/>
  <c r="O47" i="2"/>
  <c r="U47" i="2"/>
  <c r="M47" i="2"/>
  <c r="S47" i="2"/>
  <c r="K47" i="2"/>
  <c r="I53" i="1" l="1"/>
  <c r="H53" i="1"/>
</calcChain>
</file>

<file path=xl/sharedStrings.xml><?xml version="1.0" encoding="utf-8"?>
<sst xmlns="http://schemas.openxmlformats.org/spreadsheetml/2006/main" count="446" uniqueCount="249">
  <si>
    <t>PČ</t>
  </si>
  <si>
    <t>SPOLU</t>
  </si>
  <si>
    <t>Národná športová organizácia</t>
  </si>
  <si>
    <t>účel - plnenie úloh verejného záujmu v športe podľa § 75 ods. 2 písm. b) zákona č. 440/2015 Z. z.</t>
  </si>
  <si>
    <t>Umiestnenie</t>
  </si>
  <si>
    <t>Typ podujatia</t>
  </si>
  <si>
    <t>Slovenský Zväz Karate</t>
  </si>
  <si>
    <t>Daniel Kvasnica</t>
  </si>
  <si>
    <t>Šport</t>
  </si>
  <si>
    <t>karate</t>
  </si>
  <si>
    <t>príspevok - odmena trénerovi</t>
  </si>
  <si>
    <t>tenis</t>
  </si>
  <si>
    <t>atletika</t>
  </si>
  <si>
    <t>stolný tenis</t>
  </si>
  <si>
    <t>kanoistika</t>
  </si>
  <si>
    <t>streľba</t>
  </si>
  <si>
    <t>judo</t>
  </si>
  <si>
    <t>veslovanie</t>
  </si>
  <si>
    <t>box</t>
  </si>
  <si>
    <t>vzpieranie</t>
  </si>
  <si>
    <t>biatlon</t>
  </si>
  <si>
    <t>boccia</t>
  </si>
  <si>
    <t>Meno a priezvisko trénera</t>
  </si>
  <si>
    <t>Nina Kvasnicová</t>
  </si>
  <si>
    <t>1.</t>
  </si>
  <si>
    <t>2.</t>
  </si>
  <si>
    <t>3.</t>
  </si>
  <si>
    <t>Návrh na schválenie bol spracovaný podľa kritérií a v súlade s príslušnými ustanoveniami zákona č. 440/2015 Z. z. o športe a o zmene a doplnení niektorých zákonov v znení neskorších predpisov a ďalšími všeobecne záväznými predpismi.</t>
  </si>
  <si>
    <t>Slovenská kanoistika</t>
  </si>
  <si>
    <t>Slovenská nohejbalová asociácia</t>
  </si>
  <si>
    <t>Slovenský atletický zväz</t>
  </si>
  <si>
    <t>Slovenský tenisový zväz</t>
  </si>
  <si>
    <t>Slovenský zväz biatlonu</t>
  </si>
  <si>
    <t>Slovenský zväz vzpierania</t>
  </si>
  <si>
    <t>Tatiana Ondrušková</t>
  </si>
  <si>
    <t>Bianka Sidová</t>
  </si>
  <si>
    <t>Emanuela Luknárová</t>
  </si>
  <si>
    <t>Zuzana Paňková</t>
  </si>
  <si>
    <t>Renáta Jamrichová</t>
  </si>
  <si>
    <t>fitnes a kulturistika</t>
  </si>
  <si>
    <t>nohejbal</t>
  </si>
  <si>
    <t>Eugen Honti</t>
  </si>
  <si>
    <t>Patrik Gajarský</t>
  </si>
  <si>
    <t>Peter Mráz</t>
  </si>
  <si>
    <t>Vladimír Chrapčiak</t>
  </si>
  <si>
    <t>Jozef Martikán</t>
  </si>
  <si>
    <t>Peter Murcko</t>
  </si>
  <si>
    <t>Ján Matúš</t>
  </si>
  <si>
    <t>Rudolf Lukáč</t>
  </si>
  <si>
    <t>majstrovstvá Európy</t>
  </si>
  <si>
    <t>Návrh
(eur)</t>
  </si>
  <si>
    <t>Schválené
(eur)</t>
  </si>
  <si>
    <t>Meno a priezvisko športovca/športovcov</t>
  </si>
  <si>
    <t>Rozhodnutie Ministerstva školstva, vedy, výskumu a športu Slovenskej republiky o poskytnutí finančných prostriedkov v oblasti športu v roku 2023</t>
  </si>
  <si>
    <t>Slovenská asociácia boccie</t>
  </si>
  <si>
    <t>majstrovstvá sveta mládežníckej kategórie</t>
  </si>
  <si>
    <t>Daniel Obročník</t>
  </si>
  <si>
    <t>Michaela Končeková</t>
  </si>
  <si>
    <t>Slovenská boxerská federácia</t>
  </si>
  <si>
    <t>Bibiana Lovašová</t>
  </si>
  <si>
    <t>majstrovstvá Európy mládežníckej kategórie</t>
  </si>
  <si>
    <t>Tibor Hlavačka</t>
  </si>
  <si>
    <t>Joseph Kostúr</t>
  </si>
  <si>
    <t>Dávid Vyletel</t>
  </si>
  <si>
    <t>Miroslava Jedináková</t>
  </si>
  <si>
    <t>Pavol Hlavačka</t>
  </si>
  <si>
    <t>Nicole Ďuríková</t>
  </si>
  <si>
    <t>Svätoslav Todorov</t>
  </si>
  <si>
    <t>Sebastián Chocholáček</t>
  </si>
  <si>
    <t>Roman Bielik</t>
  </si>
  <si>
    <t>Tamara Kubalová</t>
  </si>
  <si>
    <t>Andrej Horný</t>
  </si>
  <si>
    <t>Juraj Tarr</t>
  </si>
  <si>
    <t>Radoslav Štaffen</t>
  </si>
  <si>
    <t>Richard Rumanský</t>
  </si>
  <si>
    <t>Ján Šajbidor</t>
  </si>
  <si>
    <t>Samuel Krajčí</t>
  </si>
  <si>
    <t>Juraj Ontko</t>
  </si>
  <si>
    <t>Martin Stanovský</t>
  </si>
  <si>
    <t>Pavol Ostrovský</t>
  </si>
  <si>
    <t>Igor Zubák</t>
  </si>
  <si>
    <t>Patrik Perun</t>
  </si>
  <si>
    <t>Anna Šimková</t>
  </si>
  <si>
    <t>európsky olympijský festival mládeže</t>
  </si>
  <si>
    <t>Ján Sedlák</t>
  </si>
  <si>
    <t>Lenka Gymerská</t>
  </si>
  <si>
    <t>Lukáš Kotala</t>
  </si>
  <si>
    <t>Slovenský paralympijský výbor</t>
  </si>
  <si>
    <t>Alexandra Rexová + navádzač Eva Trajčíková</t>
  </si>
  <si>
    <t>zimné paralympijské hry</t>
  </si>
  <si>
    <t>parašport</t>
  </si>
  <si>
    <t>Roman Petrík</t>
  </si>
  <si>
    <t>Martin Makovník</t>
  </si>
  <si>
    <t>Slovenský stolnotenisový zväz</t>
  </si>
  <si>
    <t>Samuel Arpáš</t>
  </si>
  <si>
    <t>Dalibor Jahoda</t>
  </si>
  <si>
    <t>SLOVENSKÝ STRELECKÝ ZVÄZ</t>
  </si>
  <si>
    <t>Mia Pohánková</t>
  </si>
  <si>
    <t>Róbert Gašparetz</t>
  </si>
  <si>
    <t>Martin Záthurecký</t>
  </si>
  <si>
    <t>Petr Lajkep</t>
  </si>
  <si>
    <t>Sofia Rachel Kočišová, Viktoria Nováková, Nina Košická</t>
  </si>
  <si>
    <t>Jozef Blaško</t>
  </si>
  <si>
    <t>Michal Lukačovič</t>
  </si>
  <si>
    <t>Juraj Dulík</t>
  </si>
  <si>
    <t>Marek Hrehorčík</t>
  </si>
  <si>
    <t>Richard Medyla</t>
  </si>
  <si>
    <t>Slovenský veslársky zväz</t>
  </si>
  <si>
    <t>Peter Strečanský</t>
  </si>
  <si>
    <t>Jakub Borguľa</t>
  </si>
  <si>
    <t>Jana Daubnerová</t>
  </si>
  <si>
    <t>Slovenský zväz judo</t>
  </si>
  <si>
    <t>Benjamín Maťašeje</t>
  </si>
  <si>
    <t>Ján Gregor</t>
  </si>
  <si>
    <t>Lenka Tománková</t>
  </si>
  <si>
    <t>Jozef Tománek</t>
  </si>
  <si>
    <t>Damian Miklovics</t>
  </si>
  <si>
    <t>Peter Baďura</t>
  </si>
  <si>
    <t>Juraj Muller</t>
  </si>
  <si>
    <t>Monika Višňovská</t>
  </si>
  <si>
    <t>Lucia Mrázová</t>
  </si>
  <si>
    <t>Miroslav Ďuďák</t>
  </si>
  <si>
    <t>Tomáš Kósa</t>
  </si>
  <si>
    <t>Klaudio Farmadín</t>
  </si>
  <si>
    <t>Matej Mlynček</t>
  </si>
  <si>
    <t>ju-jitsu</t>
  </si>
  <si>
    <t>Miroslav Ševčík</t>
  </si>
  <si>
    <t>Sebastián Cabala</t>
  </si>
  <si>
    <t>Simona Fehérová, Miroslav Dováľ</t>
  </si>
  <si>
    <t>Bianka Sidová, Réka Bugár</t>
  </si>
  <si>
    <t>Jaromír Ivanecký, Dávid Štaffen, Samuel Krajčí</t>
  </si>
  <si>
    <t>Richard Rumanský, Ľudovít Macúš, Filip Stanko</t>
  </si>
  <si>
    <t>Zuzana Paňková, Petronela Ižová, Lucia Simonidesová</t>
  </si>
  <si>
    <t>Miroslava Hocková, Timotej Németh</t>
  </si>
  <si>
    <t xml:space="preserve">Nina Vargová, Nikola Daubnerová </t>
  </si>
  <si>
    <t>Renáta Jamrichová, Daniel Balaščák</t>
  </si>
  <si>
    <t>Soňa Depešová, Mia Pohánková, Kali Šupová</t>
  </si>
  <si>
    <t>Juraj Sedlák</t>
  </si>
  <si>
    <t>Kritériá na výpočet odmien trénerom mládeže za medailové umiestnenia ich športovcov na významných medzinárodných podujatiach v roku 2022</t>
  </si>
  <si>
    <t xml:space="preserve">Prijímateľ príspevku (ďalej len "Prijímateľ"): </t>
  </si>
  <si>
    <t>a) národná športová organizácia;</t>
  </si>
  <si>
    <t>b) národný športový zväz;</t>
  </si>
  <si>
    <t>c) športový zväz uznaného športu;</t>
  </si>
  <si>
    <t>d) športový zväz neuznaného športu, ktorému bol poskytnutý príspevok na národný športový projekt v roku 2022 (neuznané športy).</t>
  </si>
  <si>
    <t>Podmienky zarátania výsledku:</t>
  </si>
  <si>
    <t>a) Medailové umiestnenie športovca na významných medzinárodných podujatiach:
olympijské hry (ďalej len "OH");
zimné olympijské hry (ďalej len "ZOH");
paralympijské hry (ďalej len "PH");
zimné paralympijské hry (ďalej len "ZPH");
deaflympijské hry (ďalej len "DH");
zimné deaflympijské hry (ďalej len "ZDH");
majstrovstvá sveta (ďalej len "MS");
majstrovstvá Európy (ďalej len "ME");
majstrovstvá sveta mládežníckej kategórie (ďalej len "MSJ");
majstrovstvá Európy mládežníckej kategórie (ďalej len "MEJ");
európsky olympijský festival mládeže (ďalej len "EYOF");
pre príslušnú športovú kategóriu podľa pravidiel medzinárodnej federácie,</t>
  </si>
  <si>
    <t>b) počet súťažiacich krajín na podujatí v príslušnej disciplíne (vrátane prípadnej kvalifikácie) bol väčší alebo rovný ako 10, v športe zdravotne znevýhodnených väčší alebo rovný ako 5,</t>
  </si>
  <si>
    <t>c) počet súťažiacich krajín na podujatí celkovo (vrátane prípadnej kvalifikácie) bol väčší alebo rovný ako 20, v športe zdravotne znevýhodnených väčší alebo rovný ako 10,</t>
  </si>
  <si>
    <t>d) trénerovi/-m, ktorého/-ých športovec/-ci dosiahol/-li počas roka 2022 viacero medailových umiestnení, sa počíta iba najhodnotnejšie z nich.</t>
  </si>
  <si>
    <t>Výpočet hodnoty odmeny:</t>
  </si>
  <si>
    <t>Hodnota = 7 000 eur x Medaila x Podujatie x Dôležitosť redukovaná na 10x</t>
  </si>
  <si>
    <t>kde</t>
  </si>
  <si>
    <t>Medaila: zlatá = 1, strieborná = 0,75, bronzová = 0,5</t>
  </si>
  <si>
    <t>Dôležitosť redukovaná na 10x = (Záujem x Fed) red10, kde Fed = počet členských krajín v medzinárodnej federácii a</t>
  </si>
  <si>
    <t>Záujem = max(Zd/Zd(max); Zd(med)/Zd(max)), red10 je redukcia, zabezpečujúca 10 násobný pomer medzi najvyššou a najnižšou hodnotou dôležitosti</t>
  </si>
  <si>
    <t>Tabuľka hodnôt medailových ocenení:</t>
  </si>
  <si>
    <t>ISF</t>
  </si>
  <si>
    <t>ISF%</t>
  </si>
  <si>
    <t>zd</t>
  </si>
  <si>
    <t>zdmed</t>
  </si>
  <si>
    <t>sucin</t>
  </si>
  <si>
    <t>Dôležitosť</t>
  </si>
  <si>
    <t>OH/ZOH/PH/ZPH/DH/ZDH/MS</t>
  </si>
  <si>
    <t>ME</t>
  </si>
  <si>
    <t>MSJ</t>
  </si>
  <si>
    <t>MEJ</t>
  </si>
  <si>
    <t>EYOF</t>
  </si>
  <si>
    <t>zlato</t>
  </si>
  <si>
    <t>sriebro</t>
  </si>
  <si>
    <t>bronz</t>
  </si>
  <si>
    <t>striebro</t>
  </si>
  <si>
    <t>cyklistika</t>
  </si>
  <si>
    <t>futbal</t>
  </si>
  <si>
    <t>plavecké športy</t>
  </si>
  <si>
    <t>lyžovanie</t>
  </si>
  <si>
    <t>volejbal</t>
  </si>
  <si>
    <t>basketbal</t>
  </si>
  <si>
    <t>ľadový hokej</t>
  </si>
  <si>
    <t>bedminton</t>
  </si>
  <si>
    <t>hádzaná</t>
  </si>
  <si>
    <t>gymnastika</t>
  </si>
  <si>
    <t>kulturistika a fitnes</t>
  </si>
  <si>
    <t>kolieskové korčuľovanie</t>
  </si>
  <si>
    <t>šach</t>
  </si>
  <si>
    <t>tanečný šport</t>
  </si>
  <si>
    <t>automobilový šport</t>
  </si>
  <si>
    <t>jazdectvo</t>
  </si>
  <si>
    <t>lukostreľba</t>
  </si>
  <si>
    <t>krasokorčuľovanie</t>
  </si>
  <si>
    <t>rugby</t>
  </si>
  <si>
    <t>pozemný hokej</t>
  </si>
  <si>
    <t>taekwondo</t>
  </si>
  <si>
    <t>florbal</t>
  </si>
  <si>
    <t>zápasenie</t>
  </si>
  <si>
    <t>baseball</t>
  </si>
  <si>
    <t>triatlon</t>
  </si>
  <si>
    <t>wushu</t>
  </si>
  <si>
    <t>šerm</t>
  </si>
  <si>
    <t>jachting</t>
  </si>
  <si>
    <t>golf</t>
  </si>
  <si>
    <t>športy s lietajúcim diskom</t>
  </si>
  <si>
    <t>silové športy</t>
  </si>
  <si>
    <t>moderný päťboj</t>
  </si>
  <si>
    <t>thajský box</t>
  </si>
  <si>
    <t>bowling</t>
  </si>
  <si>
    <t>squash</t>
  </si>
  <si>
    <t>softbal</t>
  </si>
  <si>
    <t>motocyklový šport</t>
  </si>
  <si>
    <t>kickbox</t>
  </si>
  <si>
    <t>petanque</t>
  </si>
  <si>
    <t>horolezectvo</t>
  </si>
  <si>
    <t>biliard</t>
  </si>
  <si>
    <t>bridž</t>
  </si>
  <si>
    <t>letecké športy</t>
  </si>
  <si>
    <t>športové lezenie</t>
  </si>
  <si>
    <t>vodné lyžovanie</t>
  </si>
  <si>
    <t>lakros</t>
  </si>
  <si>
    <t>rýchlokorčuľovanie</t>
  </si>
  <si>
    <t>pretláčanie rukou</t>
  </si>
  <si>
    <t>šípky</t>
  </si>
  <si>
    <t>boby a skeleton</t>
  </si>
  <si>
    <t>go</t>
  </si>
  <si>
    <t>športové rybárstvo</t>
  </si>
  <si>
    <t>orientačné športy</t>
  </si>
  <si>
    <t>americký futbal</t>
  </si>
  <si>
    <t>boule lyonnaise</t>
  </si>
  <si>
    <t>korfbal</t>
  </si>
  <si>
    <t>curling</t>
  </si>
  <si>
    <t>dráhový golf</t>
  </si>
  <si>
    <t>vodný motorizmus</t>
  </si>
  <si>
    <t>potápačské športy</t>
  </si>
  <si>
    <t>sánkovanie</t>
  </si>
  <si>
    <t>rybolovná technika</t>
  </si>
  <si>
    <t>skialpinizmus</t>
  </si>
  <si>
    <t>psie záprahy</t>
  </si>
  <si>
    <t>deafšport</t>
  </si>
  <si>
    <t>x</t>
  </si>
  <si>
    <t>neuznaný šport</t>
  </si>
  <si>
    <t>Zoznam skratiek:</t>
  </si>
  <si>
    <r>
      <rPr>
        <b/>
        <sz val="11"/>
        <color theme="1"/>
        <rFont val="Arial"/>
        <family val="2"/>
        <charset val="238"/>
      </rPr>
      <t>ISF</t>
    </r>
    <r>
      <rPr>
        <sz val="11"/>
        <color theme="1"/>
        <rFont val="Arial"/>
        <family val="2"/>
        <charset val="238"/>
      </rPr>
      <t xml:space="preserve"> = international sport federation (medzinárodná svetová federácia) - počet v príslušnom športe</t>
    </r>
  </si>
  <si>
    <r>
      <rPr>
        <b/>
        <sz val="11"/>
        <color theme="1"/>
        <rFont val="Arial"/>
        <family val="2"/>
        <charset val="238"/>
      </rPr>
      <t>ISF%</t>
    </r>
    <r>
      <rPr>
        <sz val="11"/>
        <color theme="1"/>
        <rFont val="Arial"/>
        <family val="2"/>
        <charset val="238"/>
      </rPr>
      <t xml:space="preserve"> = podiel medzi počtom medzinárodných svetových federácií v príslušnom športe a najvyššou hodnotou (stolný tenis - 226)</t>
    </r>
  </si>
  <si>
    <r>
      <rPr>
        <b/>
        <sz val="11"/>
        <color theme="1"/>
        <rFont val="Arial"/>
        <family val="2"/>
        <charset val="238"/>
      </rPr>
      <t>zd</t>
    </r>
    <r>
      <rPr>
        <sz val="11"/>
        <color theme="1"/>
        <rFont val="Arial"/>
        <family val="2"/>
        <charset val="238"/>
      </rPr>
      <t xml:space="preserve"> = záujem domáci (použitá hodnota je z výpočtu príspevku uznanému športu)</t>
    </r>
  </si>
  <si>
    <r>
      <rPr>
        <b/>
        <sz val="11"/>
        <color theme="1"/>
        <rFont val="Arial"/>
        <family val="2"/>
        <charset val="238"/>
      </rPr>
      <t>zdmed</t>
    </r>
    <r>
      <rPr>
        <sz val="11"/>
        <color theme="1"/>
        <rFont val="Arial"/>
        <family val="2"/>
        <charset val="238"/>
      </rPr>
      <t xml:space="preserve"> = v prípade, že je hodnota zd nižšia ako vypočítaný medián všetkých hodnôt zd, použitá je vypočítaná hodnota mediánu, inak ostáva pôvodná hodnota zd </t>
    </r>
  </si>
  <si>
    <r>
      <rPr>
        <b/>
        <sz val="11"/>
        <color theme="1"/>
        <rFont val="Arial"/>
        <family val="2"/>
        <charset val="238"/>
      </rPr>
      <t>sucin</t>
    </r>
    <r>
      <rPr>
        <sz val="11"/>
        <color theme="1"/>
        <rFont val="Arial"/>
        <family val="2"/>
        <charset val="238"/>
      </rPr>
      <t xml:space="preserve"> = ISF% x zdmed</t>
    </r>
  </si>
  <si>
    <t>Slovenská asociácia fitnes, kulturistiky a silového trojboja</t>
  </si>
  <si>
    <t>Slovenský zväz športového
ju-jitsu</t>
  </si>
  <si>
    <r>
      <t xml:space="preserve">Forma poskytnutia: </t>
    </r>
    <r>
      <rPr>
        <sz val="14"/>
        <color theme="1"/>
        <rFont val="Arial"/>
        <family val="2"/>
        <charset val="238"/>
      </rPr>
      <t>Príspevok na národný športový projekt.</t>
    </r>
  </si>
  <si>
    <r>
      <t xml:space="preserve">Adresát príspevku: </t>
    </r>
    <r>
      <rPr>
        <sz val="14"/>
        <rFont val="Arial"/>
        <family val="2"/>
        <charset val="238"/>
      </rPr>
      <t>Osobný</t>
    </r>
    <r>
      <rPr>
        <sz val="14"/>
        <color theme="1"/>
        <rFont val="Arial"/>
        <family val="2"/>
        <charset val="238"/>
      </rPr>
      <t xml:space="preserve"> tréner športovca/-ov, ktorý/-í dosiahol/-li medailové umiestnenie v roku 2022.</t>
    </r>
  </si>
  <si>
    <r>
      <t xml:space="preserve">Podujatie: OH/ZOH/PH/ZPH/DH/ZDH/MS = 1,4;  ME = 1,15; MSJ = 1;  MEJ = 0,75; </t>
    </r>
    <r>
      <rPr>
        <sz val="14"/>
        <rFont val="Arial"/>
        <family val="2"/>
        <charset val="238"/>
      </rPr>
      <t>EYOF = 0,5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</si>
</sst>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18" x14ac:knownFonts="1">
    <font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3"/>
      <color theme="1"/>
      <name val="Arial"/>
      <family val="2"/>
      <charset val="238"/>
    </font>
    <font>
      <b/>
      <sz val="16"/>
      <color theme="1"/>
      <name val="Arial"/>
      <family val="2"/>
      <charset val="238"/>
    </font>
    <font>
      <sz val="16"/>
      <color theme="1"/>
      <name val="Arial"/>
      <family val="2"/>
      <charset val="238"/>
    </font>
    <font>
      <sz val="14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4"/>
      <name val="Arial"/>
      <family val="2"/>
      <charset val="238"/>
    </font>
    <font>
      <sz val="13"/>
      <color theme="1"/>
      <name val="Arial"/>
      <family val="2"/>
      <charset val="238"/>
    </font>
    <font>
      <sz val="13"/>
      <name val="Arial"/>
      <family val="2"/>
      <charset val="238"/>
    </font>
    <font>
      <b/>
      <sz val="12"/>
      <color rgb="FF000000"/>
      <name val="Arial"/>
      <family val="2"/>
      <charset val="238"/>
    </font>
    <font>
      <sz val="12"/>
      <color rgb="FF000000"/>
      <name val="Arial"/>
      <family val="2"/>
      <charset val="238"/>
    </font>
    <font>
      <b/>
      <sz val="14"/>
      <color rgb="FFFF000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81">
    <xf numFmtId="0" fontId="0" fillId="0" borderId="0" xfId="0"/>
    <xf numFmtId="0" fontId="3" fillId="2" borderId="0" xfId="1" applyFont="1" applyFill="1"/>
    <xf numFmtId="0" fontId="2" fillId="2" borderId="0" xfId="1" applyFont="1" applyFill="1"/>
    <xf numFmtId="0" fontId="3" fillId="2" borderId="0" xfId="1" applyFont="1" applyFill="1" applyAlignment="1">
      <alignment wrapText="1"/>
    </xf>
    <xf numFmtId="4" fontId="3" fillId="2" borderId="0" xfId="1" applyNumberFormat="1" applyFont="1" applyFill="1"/>
    <xf numFmtId="0" fontId="3" fillId="2" borderId="0" xfId="1" applyFont="1" applyFill="1" applyAlignment="1">
      <alignment wrapText="1"/>
    </xf>
    <xf numFmtId="0" fontId="3" fillId="2" borderId="0" xfId="1" applyFont="1" applyFill="1" applyAlignment="1">
      <alignment wrapText="1"/>
    </xf>
    <xf numFmtId="0" fontId="1" fillId="2" borderId="0" xfId="1" applyFont="1" applyFill="1"/>
    <xf numFmtId="0" fontId="1" fillId="0" borderId="0" xfId="0" applyFont="1"/>
    <xf numFmtId="0" fontId="8" fillId="2" borderId="0" xfId="0" applyFont="1" applyFill="1"/>
    <xf numFmtId="0" fontId="9" fillId="2" borderId="0" xfId="0" applyFont="1" applyFill="1"/>
    <xf numFmtId="0" fontId="6" fillId="2" borderId="0" xfId="0" applyFont="1" applyFill="1"/>
    <xf numFmtId="0" fontId="0" fillId="2" borderId="0" xfId="0" applyFill="1"/>
    <xf numFmtId="0" fontId="4" fillId="2" borderId="0" xfId="0" applyFont="1" applyFill="1" applyBorder="1" applyAlignment="1">
      <alignment horizontal="center" vertical="center" wrapText="1"/>
    </xf>
    <xf numFmtId="0" fontId="1" fillId="2" borderId="0" xfId="0" applyFont="1" applyFill="1"/>
    <xf numFmtId="0" fontId="10" fillId="2" borderId="0" xfId="1" applyFont="1" applyFill="1"/>
    <xf numFmtId="0" fontId="7" fillId="3" borderId="1" xfId="1" applyFont="1" applyFill="1" applyBorder="1" applyAlignment="1">
      <alignment horizontal="center" vertical="center"/>
    </xf>
    <xf numFmtId="0" fontId="7" fillId="3" borderId="1" xfId="1" applyFont="1" applyFill="1" applyBorder="1" applyAlignment="1">
      <alignment horizontal="center" vertical="center" wrapText="1"/>
    </xf>
    <xf numFmtId="4" fontId="7" fillId="3" borderId="1" xfId="1" applyNumberFormat="1" applyFont="1" applyFill="1" applyBorder="1" applyAlignment="1">
      <alignment horizontal="center" vertical="center" wrapText="1"/>
    </xf>
    <xf numFmtId="4" fontId="7" fillId="3" borderId="1" xfId="1" applyNumberFormat="1" applyFont="1" applyFill="1" applyBorder="1" applyAlignment="1">
      <alignment horizontal="center" vertical="top" wrapText="1"/>
    </xf>
    <xf numFmtId="0" fontId="13" fillId="2" borderId="1" xfId="1" applyFont="1" applyFill="1" applyBorder="1" applyAlignment="1">
      <alignment horizontal="center" vertical="center"/>
    </xf>
    <xf numFmtId="0" fontId="14" fillId="0" borderId="1" xfId="0" applyFont="1" applyBorder="1" applyAlignment="1">
      <alignment horizontal="left" vertical="center" wrapText="1"/>
    </xf>
    <xf numFmtId="0" fontId="13" fillId="0" borderId="1" xfId="0" applyFont="1" applyFill="1" applyBorder="1" applyAlignment="1" applyProtection="1">
      <alignment horizontal="left" vertical="center" wrapText="1"/>
      <protection locked="0"/>
    </xf>
    <xf numFmtId="0" fontId="13" fillId="2" borderId="1" xfId="1" applyFont="1" applyFill="1" applyBorder="1" applyAlignment="1">
      <alignment horizontal="left" vertical="center" wrapText="1"/>
    </xf>
    <xf numFmtId="0" fontId="13" fillId="0" borderId="1" xfId="0" applyFont="1" applyFill="1" applyBorder="1" applyAlignment="1" applyProtection="1">
      <alignment horizontal="center" vertical="center" wrapText="1"/>
      <protection locked="0"/>
    </xf>
    <xf numFmtId="4" fontId="13" fillId="0" borderId="1" xfId="0" applyNumberFormat="1" applyFont="1" applyFill="1" applyBorder="1" applyAlignment="1">
      <alignment horizontal="right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7" fillId="3" borderId="1" xfId="1" applyFont="1" applyFill="1" applyBorder="1" applyAlignment="1">
      <alignment horizontal="left" vertical="center"/>
    </xf>
    <xf numFmtId="0" fontId="7" fillId="3" borderId="1" xfId="1" applyFont="1" applyFill="1" applyBorder="1" applyAlignment="1">
      <alignment horizontal="left" vertical="center" wrapText="1"/>
    </xf>
    <xf numFmtId="4" fontId="7" fillId="3" borderId="1" xfId="1" applyNumberFormat="1" applyFont="1" applyFill="1" applyBorder="1" applyAlignment="1">
      <alignment horizontal="right" vertical="center"/>
    </xf>
    <xf numFmtId="0" fontId="15" fillId="4" borderId="7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vertical="center" wrapText="1"/>
    </xf>
    <xf numFmtId="0" fontId="16" fillId="0" borderId="4" xfId="0" applyFont="1" applyFill="1" applyBorder="1" applyAlignment="1">
      <alignment horizontal="right" vertical="center" wrapText="1"/>
    </xf>
    <xf numFmtId="164" fontId="16" fillId="0" borderId="4" xfId="0" applyNumberFormat="1" applyFont="1" applyFill="1" applyBorder="1" applyAlignment="1">
      <alignment horizontal="right" vertical="center" wrapText="1"/>
    </xf>
    <xf numFmtId="1" fontId="16" fillId="0" borderId="4" xfId="0" applyNumberFormat="1" applyFont="1" applyFill="1" applyBorder="1" applyAlignment="1">
      <alignment horizontal="right" vertical="center" wrapText="1"/>
    </xf>
    <xf numFmtId="1" fontId="5" fillId="2" borderId="4" xfId="1" applyNumberFormat="1" applyFont="1" applyFill="1" applyBorder="1" applyAlignment="1">
      <alignment horizontal="right" vertical="center" wrapText="1"/>
    </xf>
    <xf numFmtId="1" fontId="5" fillId="2" borderId="5" xfId="1" applyNumberFormat="1" applyFont="1" applyFill="1" applyBorder="1" applyAlignment="1">
      <alignment horizontal="right" vertical="center" wrapText="1"/>
    </xf>
    <xf numFmtId="0" fontId="16" fillId="0" borderId="12" xfId="0" applyFont="1" applyFill="1" applyBorder="1" applyAlignment="1">
      <alignment vertical="center" wrapText="1"/>
    </xf>
    <xf numFmtId="0" fontId="16" fillId="0" borderId="1" xfId="0" applyFont="1" applyFill="1" applyBorder="1" applyAlignment="1">
      <alignment horizontal="right" vertical="center" wrapText="1"/>
    </xf>
    <xf numFmtId="164" fontId="16" fillId="0" borderId="1" xfId="0" applyNumberFormat="1" applyFont="1" applyFill="1" applyBorder="1" applyAlignment="1">
      <alignment horizontal="right" vertical="center" wrapText="1"/>
    </xf>
    <xf numFmtId="1" fontId="16" fillId="0" borderId="1" xfId="0" applyNumberFormat="1" applyFont="1" applyFill="1" applyBorder="1" applyAlignment="1">
      <alignment horizontal="right" vertical="center" wrapText="1"/>
    </xf>
    <xf numFmtId="1" fontId="5" fillId="2" borderId="1" xfId="1" applyNumberFormat="1" applyFont="1" applyFill="1" applyBorder="1" applyAlignment="1">
      <alignment horizontal="right" vertical="center" wrapText="1"/>
    </xf>
    <xf numFmtId="1" fontId="5" fillId="2" borderId="13" xfId="1" applyNumberFormat="1" applyFont="1" applyFill="1" applyBorder="1" applyAlignment="1">
      <alignment horizontal="right" vertical="center" wrapText="1"/>
    </xf>
    <xf numFmtId="0" fontId="16" fillId="0" borderId="6" xfId="0" applyFont="1" applyFill="1" applyBorder="1" applyAlignment="1">
      <alignment vertical="center" wrapText="1"/>
    </xf>
    <xf numFmtId="0" fontId="16" fillId="0" borderId="7" xfId="0" applyFont="1" applyFill="1" applyBorder="1" applyAlignment="1">
      <alignment horizontal="right" vertical="center" wrapText="1"/>
    </xf>
    <xf numFmtId="164" fontId="16" fillId="0" borderId="7" xfId="0" applyNumberFormat="1" applyFont="1" applyFill="1" applyBorder="1" applyAlignment="1">
      <alignment horizontal="right" vertical="center" wrapText="1"/>
    </xf>
    <xf numFmtId="1" fontId="16" fillId="0" borderId="7" xfId="0" applyNumberFormat="1" applyFont="1" applyFill="1" applyBorder="1" applyAlignment="1">
      <alignment horizontal="right" vertical="center" wrapText="1"/>
    </xf>
    <xf numFmtId="1" fontId="5" fillId="2" borderId="7" xfId="1" applyNumberFormat="1" applyFont="1" applyFill="1" applyBorder="1" applyAlignment="1">
      <alignment horizontal="right" vertical="center" wrapText="1"/>
    </xf>
    <xf numFmtId="1" fontId="5" fillId="2" borderId="8" xfId="1" applyNumberFormat="1" applyFont="1" applyFill="1" applyBorder="1" applyAlignment="1">
      <alignment horizontal="right" vertical="center" wrapText="1"/>
    </xf>
    <xf numFmtId="0" fontId="16" fillId="0" borderId="9" xfId="0" applyFont="1" applyFill="1" applyBorder="1" applyAlignment="1">
      <alignment vertical="center" wrapText="1"/>
    </xf>
    <xf numFmtId="0" fontId="16" fillId="0" borderId="10" xfId="0" applyFont="1" applyFill="1" applyBorder="1" applyAlignment="1">
      <alignment horizontal="right" vertical="center" wrapText="1"/>
    </xf>
    <xf numFmtId="10" fontId="16" fillId="0" borderId="10" xfId="0" applyNumberFormat="1" applyFont="1" applyFill="1" applyBorder="1" applyAlignment="1">
      <alignment horizontal="right" vertical="center" wrapText="1"/>
    </xf>
    <xf numFmtId="164" fontId="16" fillId="0" borderId="10" xfId="0" applyNumberFormat="1" applyFont="1" applyFill="1" applyBorder="1" applyAlignment="1">
      <alignment horizontal="right" vertical="center" wrapText="1"/>
    </xf>
    <xf numFmtId="1" fontId="16" fillId="0" borderId="10" xfId="0" applyNumberFormat="1" applyFont="1" applyFill="1" applyBorder="1" applyAlignment="1">
      <alignment horizontal="right" vertical="center" wrapText="1"/>
    </xf>
    <xf numFmtId="1" fontId="5" fillId="2" borderId="10" xfId="1" applyNumberFormat="1" applyFont="1" applyFill="1" applyBorder="1" applyAlignment="1">
      <alignment horizontal="right" vertical="center" wrapText="1"/>
    </xf>
    <xf numFmtId="1" fontId="5" fillId="2" borderId="11" xfId="1" applyNumberFormat="1" applyFont="1" applyFill="1" applyBorder="1" applyAlignment="1">
      <alignment horizontal="right" vertical="center" wrapText="1"/>
    </xf>
    <xf numFmtId="0" fontId="4" fillId="5" borderId="10" xfId="1" applyFont="1" applyFill="1" applyBorder="1" applyAlignment="1">
      <alignment horizontal="center" vertical="center"/>
    </xf>
    <xf numFmtId="0" fontId="4" fillId="5" borderId="11" xfId="1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vertical="center"/>
    </xf>
    <xf numFmtId="0" fontId="10" fillId="2" borderId="0" xfId="0" applyFont="1" applyFill="1" applyBorder="1" applyAlignment="1">
      <alignment vertical="center"/>
    </xf>
    <xf numFmtId="0" fontId="10" fillId="2" borderId="0" xfId="0" applyFont="1" applyFill="1" applyAlignment="1">
      <alignment vertical="center"/>
    </xf>
    <xf numFmtId="0" fontId="11" fillId="2" borderId="0" xfId="0" applyFont="1" applyFill="1" applyAlignment="1">
      <alignment vertical="center"/>
    </xf>
    <xf numFmtId="0" fontId="10" fillId="2" borderId="0" xfId="0" applyFont="1" applyFill="1" applyBorder="1" applyAlignment="1">
      <alignment vertical="top"/>
    </xf>
    <xf numFmtId="0" fontId="10" fillId="2" borderId="0" xfId="1" applyFont="1" applyFill="1" applyBorder="1"/>
    <xf numFmtId="0" fontId="12" fillId="2" borderId="0" xfId="0" applyFont="1" applyFill="1" applyBorder="1" applyAlignment="1">
      <alignment vertical="center"/>
    </xf>
    <xf numFmtId="0" fontId="17" fillId="2" borderId="0" xfId="0" applyFont="1" applyFill="1" applyBorder="1" applyAlignment="1">
      <alignment vertical="center"/>
    </xf>
    <xf numFmtId="0" fontId="4" fillId="5" borderId="15" xfId="1" applyFont="1" applyFill="1" applyBorder="1" applyAlignment="1">
      <alignment horizontal="center" vertical="center"/>
    </xf>
    <xf numFmtId="0" fontId="15" fillId="4" borderId="10" xfId="0" applyFont="1" applyFill="1" applyBorder="1" applyAlignment="1">
      <alignment horizontal="center" vertical="center" wrapText="1"/>
    </xf>
    <xf numFmtId="0" fontId="5" fillId="2" borderId="2" xfId="1" applyFont="1" applyFill="1" applyBorder="1" applyAlignment="1">
      <alignment horizontal="left" vertical="center" wrapText="1"/>
    </xf>
    <xf numFmtId="0" fontId="8" fillId="2" borderId="0" xfId="1" applyFont="1" applyFill="1" applyAlignment="1">
      <alignment horizontal="center" wrapText="1"/>
    </xf>
    <xf numFmtId="0" fontId="8" fillId="2" borderId="0" xfId="1" applyFont="1" applyFill="1" applyAlignment="1">
      <alignment horizontal="center" vertical="top" wrapText="1"/>
    </xf>
    <xf numFmtId="0" fontId="3" fillId="2" borderId="0" xfId="1" applyFont="1" applyFill="1" applyBorder="1" applyAlignment="1">
      <alignment horizontal="center"/>
    </xf>
    <xf numFmtId="0" fontId="10" fillId="2" borderId="0" xfId="0" applyFont="1" applyFill="1" applyAlignment="1">
      <alignment horizontal="left" vertical="center" wrapText="1"/>
    </xf>
    <xf numFmtId="0" fontId="15" fillId="4" borderId="3" xfId="0" applyFont="1" applyFill="1" applyBorder="1" applyAlignment="1">
      <alignment horizontal="center" vertical="center" wrapText="1"/>
    </xf>
    <xf numFmtId="0" fontId="15" fillId="4" borderId="6" xfId="0" applyFont="1" applyFill="1" applyBorder="1" applyAlignment="1">
      <alignment horizontal="center" vertical="center" wrapText="1"/>
    </xf>
    <xf numFmtId="0" fontId="15" fillId="4" borderId="4" xfId="0" applyFont="1" applyFill="1" applyBorder="1" applyAlignment="1">
      <alignment horizontal="center" vertical="center" wrapText="1"/>
    </xf>
    <xf numFmtId="0" fontId="15" fillId="4" borderId="7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4" fillId="5" borderId="14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0" fontId="4" fillId="5" borderId="5" xfId="0" applyFont="1" applyFill="1" applyBorder="1" applyAlignment="1">
      <alignment horizontal="center" vertical="center"/>
    </xf>
  </cellXfs>
  <cellStyles count="2">
    <cellStyle name="Normálna" xfId="0" builtinId="0"/>
    <cellStyle name="Normálna 5" xfId="1" xr:uid="{00000000-0005-0000-0000-000001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tranet\sites\ssos\Zdielane%20dokumenty\Zdie&#318;an&#233;%20dokumenty%20sekcie\0-Financovanie\2018\F-2018-FinMa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stavenia"/>
      <sheetName val="SpisovyObal"/>
      <sheetName val="SprievodneMaily"/>
      <sheetName val="Priprava"/>
      <sheetName val="PripravaDialog"/>
      <sheetName val="PripravaDekret"/>
      <sheetName val="PripravaPrezList"/>
      <sheetName val="PripravaVyhlasenie"/>
      <sheetName val="PripravaZapisnica"/>
      <sheetName val="PripravaRozhodnutie"/>
      <sheetName val="Zmluvy"/>
      <sheetName val="ZmluvyVyber"/>
      <sheetName val="ZmluvyDialog"/>
      <sheetName val="ZmluvyZmluva"/>
      <sheetName val="ZmluvyNaPodpisList"/>
      <sheetName val="ZmluvyNaPodpisZoznam"/>
      <sheetName val="ZmluvyMinistroviList"/>
      <sheetName val="ZmluvyMinistroviZoznam"/>
      <sheetName val="ZmluvyMinistroviKontrolnyList"/>
      <sheetName val="ZmluvyNaZverejnenieZoznam"/>
      <sheetName val="ZmluvyPrijimatelomList"/>
      <sheetName val="ZmluvyPrijimatelomZoznam"/>
      <sheetName val="ZmluvyPrijimatelomStitky"/>
      <sheetName val="Plataky"/>
      <sheetName val="PlatakyVyber"/>
      <sheetName val="PlatakyDialog"/>
      <sheetName val="Adr"/>
      <sheetName val="Zml"/>
      <sheetName val="Fin"/>
      <sheetName val="Pla"/>
      <sheetName val="PlatakyPP"/>
      <sheetName val="PlatakyZoznam"/>
      <sheetName val="PlatakyAvizo"/>
      <sheetName val="Prijimatel"/>
      <sheetName val="Slovom"/>
    </sheetNames>
    <sheetDataSet>
      <sheetData sheetId="0">
        <row r="5">
          <cell r="A5" t="str">
            <v>športu</v>
          </cell>
        </row>
      </sheetData>
      <sheetData sheetId="1">
        <row r="8">
          <cell r="D8" t="str">
            <v>Lýdia Janíčková</v>
          </cell>
        </row>
      </sheetData>
      <sheetData sheetId="2"/>
      <sheetData sheetId="3">
        <row r="3">
          <cell r="B3" t="str">
            <v>príspevok uznaným športom</v>
          </cell>
        </row>
        <row r="10">
          <cell r="W10">
            <v>11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5">
          <cell r="M5">
            <v>4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5">
          <cell r="Q5">
            <v>4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54"/>
  <sheetViews>
    <sheetView showGridLines="0" tabSelected="1" zoomScaleNormal="100" zoomScaleSheetLayoutView="50" workbookViewId="0">
      <selection sqref="A1:I1"/>
    </sheetView>
  </sheetViews>
  <sheetFormatPr defaultRowHeight="12" x14ac:dyDescent="0.2"/>
  <cols>
    <col min="1" max="1" width="3.875" style="1" bestFit="1" customWidth="1"/>
    <col min="2" max="2" width="20.75" style="3" bestFit="1" customWidth="1"/>
    <col min="3" max="3" width="27.625" style="3" bestFit="1" customWidth="1"/>
    <col min="4" max="4" width="24" style="5" bestFit="1" customWidth="1"/>
    <col min="5" max="5" width="15.5" style="5" bestFit="1" customWidth="1"/>
    <col min="6" max="6" width="11.625" style="6" bestFit="1" customWidth="1"/>
    <col min="7" max="7" width="18.25" style="5" bestFit="1" customWidth="1"/>
    <col min="8" max="9" width="12.375" style="4" bestFit="1" customWidth="1"/>
    <col min="10" max="251" width="9" style="1"/>
    <col min="252" max="252" width="4.125" style="1" customWidth="1"/>
    <col min="253" max="253" width="12.875" style="1" customWidth="1"/>
    <col min="254" max="254" width="16.375" style="1" customWidth="1"/>
    <col min="255" max="255" width="38.25" style="1" customWidth="1"/>
    <col min="256" max="259" width="11.125" style="1" customWidth="1"/>
    <col min="260" max="260" width="5" style="1" customWidth="1"/>
    <col min="261" max="261" width="5.875" style="1" customWidth="1"/>
    <col min="262" max="262" width="10.75" style="1" bestFit="1" customWidth="1"/>
    <col min="263" max="507" width="9" style="1"/>
    <col min="508" max="508" width="4.125" style="1" customWidth="1"/>
    <col min="509" max="509" width="12.875" style="1" customWidth="1"/>
    <col min="510" max="510" width="16.375" style="1" customWidth="1"/>
    <col min="511" max="511" width="38.25" style="1" customWidth="1"/>
    <col min="512" max="515" width="11.125" style="1" customWidth="1"/>
    <col min="516" max="516" width="5" style="1" customWidth="1"/>
    <col min="517" max="517" width="5.875" style="1" customWidth="1"/>
    <col min="518" max="518" width="10.75" style="1" bestFit="1" customWidth="1"/>
    <col min="519" max="763" width="9" style="1"/>
    <col min="764" max="764" width="4.125" style="1" customWidth="1"/>
    <col min="765" max="765" width="12.875" style="1" customWidth="1"/>
    <col min="766" max="766" width="16.375" style="1" customWidth="1"/>
    <col min="767" max="767" width="38.25" style="1" customWidth="1"/>
    <col min="768" max="771" width="11.125" style="1" customWidth="1"/>
    <col min="772" max="772" width="5" style="1" customWidth="1"/>
    <col min="773" max="773" width="5.875" style="1" customWidth="1"/>
    <col min="774" max="774" width="10.75" style="1" bestFit="1" customWidth="1"/>
    <col min="775" max="1019" width="9" style="1"/>
    <col min="1020" max="1020" width="4.125" style="1" customWidth="1"/>
    <col min="1021" max="1021" width="12.875" style="1" customWidth="1"/>
    <col min="1022" max="1022" width="16.375" style="1" customWidth="1"/>
    <col min="1023" max="1023" width="38.25" style="1" customWidth="1"/>
    <col min="1024" max="1027" width="11.125" style="1" customWidth="1"/>
    <col min="1028" max="1028" width="5" style="1" customWidth="1"/>
    <col min="1029" max="1029" width="5.875" style="1" customWidth="1"/>
    <col min="1030" max="1030" width="10.75" style="1" bestFit="1" customWidth="1"/>
    <col min="1031" max="1275" width="9" style="1"/>
    <col min="1276" max="1276" width="4.125" style="1" customWidth="1"/>
    <col min="1277" max="1277" width="12.875" style="1" customWidth="1"/>
    <col min="1278" max="1278" width="16.375" style="1" customWidth="1"/>
    <col min="1279" max="1279" width="38.25" style="1" customWidth="1"/>
    <col min="1280" max="1283" width="11.125" style="1" customWidth="1"/>
    <col min="1284" max="1284" width="5" style="1" customWidth="1"/>
    <col min="1285" max="1285" width="5.875" style="1" customWidth="1"/>
    <col min="1286" max="1286" width="10.75" style="1" bestFit="1" customWidth="1"/>
    <col min="1287" max="1531" width="9" style="1"/>
    <col min="1532" max="1532" width="4.125" style="1" customWidth="1"/>
    <col min="1533" max="1533" width="12.875" style="1" customWidth="1"/>
    <col min="1534" max="1534" width="16.375" style="1" customWidth="1"/>
    <col min="1535" max="1535" width="38.25" style="1" customWidth="1"/>
    <col min="1536" max="1539" width="11.125" style="1" customWidth="1"/>
    <col min="1540" max="1540" width="5" style="1" customWidth="1"/>
    <col min="1541" max="1541" width="5.875" style="1" customWidth="1"/>
    <col min="1542" max="1542" width="10.75" style="1" bestFit="1" customWidth="1"/>
    <col min="1543" max="1787" width="9" style="1"/>
    <col min="1788" max="1788" width="4.125" style="1" customWidth="1"/>
    <col min="1789" max="1789" width="12.875" style="1" customWidth="1"/>
    <col min="1790" max="1790" width="16.375" style="1" customWidth="1"/>
    <col min="1791" max="1791" width="38.25" style="1" customWidth="1"/>
    <col min="1792" max="1795" width="11.125" style="1" customWidth="1"/>
    <col min="1796" max="1796" width="5" style="1" customWidth="1"/>
    <col min="1797" max="1797" width="5.875" style="1" customWidth="1"/>
    <col min="1798" max="1798" width="10.75" style="1" bestFit="1" customWidth="1"/>
    <col min="1799" max="2043" width="9" style="1"/>
    <col min="2044" max="2044" width="4.125" style="1" customWidth="1"/>
    <col min="2045" max="2045" width="12.875" style="1" customWidth="1"/>
    <col min="2046" max="2046" width="16.375" style="1" customWidth="1"/>
    <col min="2047" max="2047" width="38.25" style="1" customWidth="1"/>
    <col min="2048" max="2051" width="11.125" style="1" customWidth="1"/>
    <col min="2052" max="2052" width="5" style="1" customWidth="1"/>
    <col min="2053" max="2053" width="5.875" style="1" customWidth="1"/>
    <col min="2054" max="2054" width="10.75" style="1" bestFit="1" customWidth="1"/>
    <col min="2055" max="2299" width="9" style="1"/>
    <col min="2300" max="2300" width="4.125" style="1" customWidth="1"/>
    <col min="2301" max="2301" width="12.875" style="1" customWidth="1"/>
    <col min="2302" max="2302" width="16.375" style="1" customWidth="1"/>
    <col min="2303" max="2303" width="38.25" style="1" customWidth="1"/>
    <col min="2304" max="2307" width="11.125" style="1" customWidth="1"/>
    <col min="2308" max="2308" width="5" style="1" customWidth="1"/>
    <col min="2309" max="2309" width="5.875" style="1" customWidth="1"/>
    <col min="2310" max="2310" width="10.75" style="1" bestFit="1" customWidth="1"/>
    <col min="2311" max="2555" width="9" style="1"/>
    <col min="2556" max="2556" width="4.125" style="1" customWidth="1"/>
    <col min="2557" max="2557" width="12.875" style="1" customWidth="1"/>
    <col min="2558" max="2558" width="16.375" style="1" customWidth="1"/>
    <col min="2559" max="2559" width="38.25" style="1" customWidth="1"/>
    <col min="2560" max="2563" width="11.125" style="1" customWidth="1"/>
    <col min="2564" max="2564" width="5" style="1" customWidth="1"/>
    <col min="2565" max="2565" width="5.875" style="1" customWidth="1"/>
    <col min="2566" max="2566" width="10.75" style="1" bestFit="1" customWidth="1"/>
    <col min="2567" max="2811" width="9" style="1"/>
    <col min="2812" max="2812" width="4.125" style="1" customWidth="1"/>
    <col min="2813" max="2813" width="12.875" style="1" customWidth="1"/>
    <col min="2814" max="2814" width="16.375" style="1" customWidth="1"/>
    <col min="2815" max="2815" width="38.25" style="1" customWidth="1"/>
    <col min="2816" max="2819" width="11.125" style="1" customWidth="1"/>
    <col min="2820" max="2820" width="5" style="1" customWidth="1"/>
    <col min="2821" max="2821" width="5.875" style="1" customWidth="1"/>
    <col min="2822" max="2822" width="10.75" style="1" bestFit="1" customWidth="1"/>
    <col min="2823" max="3067" width="9" style="1"/>
    <col min="3068" max="3068" width="4.125" style="1" customWidth="1"/>
    <col min="3069" max="3069" width="12.875" style="1" customWidth="1"/>
    <col min="3070" max="3070" width="16.375" style="1" customWidth="1"/>
    <col min="3071" max="3071" width="38.25" style="1" customWidth="1"/>
    <col min="3072" max="3075" width="11.125" style="1" customWidth="1"/>
    <col min="3076" max="3076" width="5" style="1" customWidth="1"/>
    <col min="3077" max="3077" width="5.875" style="1" customWidth="1"/>
    <col min="3078" max="3078" width="10.75" style="1" bestFit="1" customWidth="1"/>
    <col min="3079" max="3323" width="9" style="1"/>
    <col min="3324" max="3324" width="4.125" style="1" customWidth="1"/>
    <col min="3325" max="3325" width="12.875" style="1" customWidth="1"/>
    <col min="3326" max="3326" width="16.375" style="1" customWidth="1"/>
    <col min="3327" max="3327" width="38.25" style="1" customWidth="1"/>
    <col min="3328" max="3331" width="11.125" style="1" customWidth="1"/>
    <col min="3332" max="3332" width="5" style="1" customWidth="1"/>
    <col min="3333" max="3333" width="5.875" style="1" customWidth="1"/>
    <col min="3334" max="3334" width="10.75" style="1" bestFit="1" customWidth="1"/>
    <col min="3335" max="3579" width="9" style="1"/>
    <col min="3580" max="3580" width="4.125" style="1" customWidth="1"/>
    <col min="3581" max="3581" width="12.875" style="1" customWidth="1"/>
    <col min="3582" max="3582" width="16.375" style="1" customWidth="1"/>
    <col min="3583" max="3583" width="38.25" style="1" customWidth="1"/>
    <col min="3584" max="3587" width="11.125" style="1" customWidth="1"/>
    <col min="3588" max="3588" width="5" style="1" customWidth="1"/>
    <col min="3589" max="3589" width="5.875" style="1" customWidth="1"/>
    <col min="3590" max="3590" width="10.75" style="1" bestFit="1" customWidth="1"/>
    <col min="3591" max="3835" width="9" style="1"/>
    <col min="3836" max="3836" width="4.125" style="1" customWidth="1"/>
    <col min="3837" max="3837" width="12.875" style="1" customWidth="1"/>
    <col min="3838" max="3838" width="16.375" style="1" customWidth="1"/>
    <col min="3839" max="3839" width="38.25" style="1" customWidth="1"/>
    <col min="3840" max="3843" width="11.125" style="1" customWidth="1"/>
    <col min="3844" max="3844" width="5" style="1" customWidth="1"/>
    <col min="3845" max="3845" width="5.875" style="1" customWidth="1"/>
    <col min="3846" max="3846" width="10.75" style="1" bestFit="1" customWidth="1"/>
    <col min="3847" max="4091" width="9" style="1"/>
    <col min="4092" max="4092" width="4.125" style="1" customWidth="1"/>
    <col min="4093" max="4093" width="12.875" style="1" customWidth="1"/>
    <col min="4094" max="4094" width="16.375" style="1" customWidth="1"/>
    <col min="4095" max="4095" width="38.25" style="1" customWidth="1"/>
    <col min="4096" max="4099" width="11.125" style="1" customWidth="1"/>
    <col min="4100" max="4100" width="5" style="1" customWidth="1"/>
    <col min="4101" max="4101" width="5.875" style="1" customWidth="1"/>
    <col min="4102" max="4102" width="10.75" style="1" bestFit="1" customWidth="1"/>
    <col min="4103" max="4347" width="9" style="1"/>
    <col min="4348" max="4348" width="4.125" style="1" customWidth="1"/>
    <col min="4349" max="4349" width="12.875" style="1" customWidth="1"/>
    <col min="4350" max="4350" width="16.375" style="1" customWidth="1"/>
    <col min="4351" max="4351" width="38.25" style="1" customWidth="1"/>
    <col min="4352" max="4355" width="11.125" style="1" customWidth="1"/>
    <col min="4356" max="4356" width="5" style="1" customWidth="1"/>
    <col min="4357" max="4357" width="5.875" style="1" customWidth="1"/>
    <col min="4358" max="4358" width="10.75" style="1" bestFit="1" customWidth="1"/>
    <col min="4359" max="4603" width="9" style="1"/>
    <col min="4604" max="4604" width="4.125" style="1" customWidth="1"/>
    <col min="4605" max="4605" width="12.875" style="1" customWidth="1"/>
    <col min="4606" max="4606" width="16.375" style="1" customWidth="1"/>
    <col min="4607" max="4607" width="38.25" style="1" customWidth="1"/>
    <col min="4608" max="4611" width="11.125" style="1" customWidth="1"/>
    <col min="4612" max="4612" width="5" style="1" customWidth="1"/>
    <col min="4613" max="4613" width="5.875" style="1" customWidth="1"/>
    <col min="4614" max="4614" width="10.75" style="1" bestFit="1" customWidth="1"/>
    <col min="4615" max="4859" width="9" style="1"/>
    <col min="4860" max="4860" width="4.125" style="1" customWidth="1"/>
    <col min="4861" max="4861" width="12.875" style="1" customWidth="1"/>
    <col min="4862" max="4862" width="16.375" style="1" customWidth="1"/>
    <col min="4863" max="4863" width="38.25" style="1" customWidth="1"/>
    <col min="4864" max="4867" width="11.125" style="1" customWidth="1"/>
    <col min="4868" max="4868" width="5" style="1" customWidth="1"/>
    <col min="4869" max="4869" width="5.875" style="1" customWidth="1"/>
    <col min="4870" max="4870" width="10.75" style="1" bestFit="1" customWidth="1"/>
    <col min="4871" max="5115" width="9" style="1"/>
    <col min="5116" max="5116" width="4.125" style="1" customWidth="1"/>
    <col min="5117" max="5117" width="12.875" style="1" customWidth="1"/>
    <col min="5118" max="5118" width="16.375" style="1" customWidth="1"/>
    <col min="5119" max="5119" width="38.25" style="1" customWidth="1"/>
    <col min="5120" max="5123" width="11.125" style="1" customWidth="1"/>
    <col min="5124" max="5124" width="5" style="1" customWidth="1"/>
    <col min="5125" max="5125" width="5.875" style="1" customWidth="1"/>
    <col min="5126" max="5126" width="10.75" style="1" bestFit="1" customWidth="1"/>
    <col min="5127" max="5371" width="9" style="1"/>
    <col min="5372" max="5372" width="4.125" style="1" customWidth="1"/>
    <col min="5373" max="5373" width="12.875" style="1" customWidth="1"/>
    <col min="5374" max="5374" width="16.375" style="1" customWidth="1"/>
    <col min="5375" max="5375" width="38.25" style="1" customWidth="1"/>
    <col min="5376" max="5379" width="11.125" style="1" customWidth="1"/>
    <col min="5380" max="5380" width="5" style="1" customWidth="1"/>
    <col min="5381" max="5381" width="5.875" style="1" customWidth="1"/>
    <col min="5382" max="5382" width="10.75" style="1" bestFit="1" customWidth="1"/>
    <col min="5383" max="5627" width="9" style="1"/>
    <col min="5628" max="5628" width="4.125" style="1" customWidth="1"/>
    <col min="5629" max="5629" width="12.875" style="1" customWidth="1"/>
    <col min="5630" max="5630" width="16.375" style="1" customWidth="1"/>
    <col min="5631" max="5631" width="38.25" style="1" customWidth="1"/>
    <col min="5632" max="5635" width="11.125" style="1" customWidth="1"/>
    <col min="5636" max="5636" width="5" style="1" customWidth="1"/>
    <col min="5637" max="5637" width="5.875" style="1" customWidth="1"/>
    <col min="5638" max="5638" width="10.75" style="1" bestFit="1" customWidth="1"/>
    <col min="5639" max="5883" width="9" style="1"/>
    <col min="5884" max="5884" width="4.125" style="1" customWidth="1"/>
    <col min="5885" max="5885" width="12.875" style="1" customWidth="1"/>
    <col min="5886" max="5886" width="16.375" style="1" customWidth="1"/>
    <col min="5887" max="5887" width="38.25" style="1" customWidth="1"/>
    <col min="5888" max="5891" width="11.125" style="1" customWidth="1"/>
    <col min="5892" max="5892" width="5" style="1" customWidth="1"/>
    <col min="5893" max="5893" width="5.875" style="1" customWidth="1"/>
    <col min="5894" max="5894" width="10.75" style="1" bestFit="1" customWidth="1"/>
    <col min="5895" max="6139" width="9" style="1"/>
    <col min="6140" max="6140" width="4.125" style="1" customWidth="1"/>
    <col min="6141" max="6141" width="12.875" style="1" customWidth="1"/>
    <col min="6142" max="6142" width="16.375" style="1" customWidth="1"/>
    <col min="6143" max="6143" width="38.25" style="1" customWidth="1"/>
    <col min="6144" max="6147" width="11.125" style="1" customWidth="1"/>
    <col min="6148" max="6148" width="5" style="1" customWidth="1"/>
    <col min="6149" max="6149" width="5.875" style="1" customWidth="1"/>
    <col min="6150" max="6150" width="10.75" style="1" bestFit="1" customWidth="1"/>
    <col min="6151" max="6395" width="9" style="1"/>
    <col min="6396" max="6396" width="4.125" style="1" customWidth="1"/>
    <col min="6397" max="6397" width="12.875" style="1" customWidth="1"/>
    <col min="6398" max="6398" width="16.375" style="1" customWidth="1"/>
    <col min="6399" max="6399" width="38.25" style="1" customWidth="1"/>
    <col min="6400" max="6403" width="11.125" style="1" customWidth="1"/>
    <col min="6404" max="6404" width="5" style="1" customWidth="1"/>
    <col min="6405" max="6405" width="5.875" style="1" customWidth="1"/>
    <col min="6406" max="6406" width="10.75" style="1" bestFit="1" customWidth="1"/>
    <col min="6407" max="6651" width="9" style="1"/>
    <col min="6652" max="6652" width="4.125" style="1" customWidth="1"/>
    <col min="6653" max="6653" width="12.875" style="1" customWidth="1"/>
    <col min="6654" max="6654" width="16.375" style="1" customWidth="1"/>
    <col min="6655" max="6655" width="38.25" style="1" customWidth="1"/>
    <col min="6656" max="6659" width="11.125" style="1" customWidth="1"/>
    <col min="6660" max="6660" width="5" style="1" customWidth="1"/>
    <col min="6661" max="6661" width="5.875" style="1" customWidth="1"/>
    <col min="6662" max="6662" width="10.75" style="1" bestFit="1" customWidth="1"/>
    <col min="6663" max="6907" width="9" style="1"/>
    <col min="6908" max="6908" width="4.125" style="1" customWidth="1"/>
    <col min="6909" max="6909" width="12.875" style="1" customWidth="1"/>
    <col min="6910" max="6910" width="16.375" style="1" customWidth="1"/>
    <col min="6911" max="6911" width="38.25" style="1" customWidth="1"/>
    <col min="6912" max="6915" width="11.125" style="1" customWidth="1"/>
    <col min="6916" max="6916" width="5" style="1" customWidth="1"/>
    <col min="6917" max="6917" width="5.875" style="1" customWidth="1"/>
    <col min="6918" max="6918" width="10.75" style="1" bestFit="1" customWidth="1"/>
    <col min="6919" max="7163" width="9" style="1"/>
    <col min="7164" max="7164" width="4.125" style="1" customWidth="1"/>
    <col min="7165" max="7165" width="12.875" style="1" customWidth="1"/>
    <col min="7166" max="7166" width="16.375" style="1" customWidth="1"/>
    <col min="7167" max="7167" width="38.25" style="1" customWidth="1"/>
    <col min="7168" max="7171" width="11.125" style="1" customWidth="1"/>
    <col min="7172" max="7172" width="5" style="1" customWidth="1"/>
    <col min="7173" max="7173" width="5.875" style="1" customWidth="1"/>
    <col min="7174" max="7174" width="10.75" style="1" bestFit="1" customWidth="1"/>
    <col min="7175" max="7419" width="9" style="1"/>
    <col min="7420" max="7420" width="4.125" style="1" customWidth="1"/>
    <col min="7421" max="7421" width="12.875" style="1" customWidth="1"/>
    <col min="7422" max="7422" width="16.375" style="1" customWidth="1"/>
    <col min="7423" max="7423" width="38.25" style="1" customWidth="1"/>
    <col min="7424" max="7427" width="11.125" style="1" customWidth="1"/>
    <col min="7428" max="7428" width="5" style="1" customWidth="1"/>
    <col min="7429" max="7429" width="5.875" style="1" customWidth="1"/>
    <col min="7430" max="7430" width="10.75" style="1" bestFit="1" customWidth="1"/>
    <col min="7431" max="7675" width="9" style="1"/>
    <col min="7676" max="7676" width="4.125" style="1" customWidth="1"/>
    <col min="7677" max="7677" width="12.875" style="1" customWidth="1"/>
    <col min="7678" max="7678" width="16.375" style="1" customWidth="1"/>
    <col min="7679" max="7679" width="38.25" style="1" customWidth="1"/>
    <col min="7680" max="7683" width="11.125" style="1" customWidth="1"/>
    <col min="7684" max="7684" width="5" style="1" customWidth="1"/>
    <col min="7685" max="7685" width="5.875" style="1" customWidth="1"/>
    <col min="7686" max="7686" width="10.75" style="1" bestFit="1" customWidth="1"/>
    <col min="7687" max="7931" width="9" style="1"/>
    <col min="7932" max="7932" width="4.125" style="1" customWidth="1"/>
    <col min="7933" max="7933" width="12.875" style="1" customWidth="1"/>
    <col min="7934" max="7934" width="16.375" style="1" customWidth="1"/>
    <col min="7935" max="7935" width="38.25" style="1" customWidth="1"/>
    <col min="7936" max="7939" width="11.125" style="1" customWidth="1"/>
    <col min="7940" max="7940" width="5" style="1" customWidth="1"/>
    <col min="7941" max="7941" width="5.875" style="1" customWidth="1"/>
    <col min="7942" max="7942" width="10.75" style="1" bestFit="1" customWidth="1"/>
    <col min="7943" max="8187" width="9" style="1"/>
    <col min="8188" max="8188" width="4.125" style="1" customWidth="1"/>
    <col min="8189" max="8189" width="12.875" style="1" customWidth="1"/>
    <col min="8190" max="8190" width="16.375" style="1" customWidth="1"/>
    <col min="8191" max="8191" width="38.25" style="1" customWidth="1"/>
    <col min="8192" max="8195" width="11.125" style="1" customWidth="1"/>
    <col min="8196" max="8196" width="5" style="1" customWidth="1"/>
    <col min="8197" max="8197" width="5.875" style="1" customWidth="1"/>
    <col min="8198" max="8198" width="10.75" style="1" bestFit="1" customWidth="1"/>
    <col min="8199" max="8443" width="9" style="1"/>
    <col min="8444" max="8444" width="4.125" style="1" customWidth="1"/>
    <col min="8445" max="8445" width="12.875" style="1" customWidth="1"/>
    <col min="8446" max="8446" width="16.375" style="1" customWidth="1"/>
    <col min="8447" max="8447" width="38.25" style="1" customWidth="1"/>
    <col min="8448" max="8451" width="11.125" style="1" customWidth="1"/>
    <col min="8452" max="8452" width="5" style="1" customWidth="1"/>
    <col min="8453" max="8453" width="5.875" style="1" customWidth="1"/>
    <col min="8454" max="8454" width="10.75" style="1" bestFit="1" customWidth="1"/>
    <col min="8455" max="8699" width="9" style="1"/>
    <col min="8700" max="8700" width="4.125" style="1" customWidth="1"/>
    <col min="8701" max="8701" width="12.875" style="1" customWidth="1"/>
    <col min="8702" max="8702" width="16.375" style="1" customWidth="1"/>
    <col min="8703" max="8703" width="38.25" style="1" customWidth="1"/>
    <col min="8704" max="8707" width="11.125" style="1" customWidth="1"/>
    <col min="8708" max="8708" width="5" style="1" customWidth="1"/>
    <col min="8709" max="8709" width="5.875" style="1" customWidth="1"/>
    <col min="8710" max="8710" width="10.75" style="1" bestFit="1" customWidth="1"/>
    <col min="8711" max="8955" width="9" style="1"/>
    <col min="8956" max="8956" width="4.125" style="1" customWidth="1"/>
    <col min="8957" max="8957" width="12.875" style="1" customWidth="1"/>
    <col min="8958" max="8958" width="16.375" style="1" customWidth="1"/>
    <col min="8959" max="8959" width="38.25" style="1" customWidth="1"/>
    <col min="8960" max="8963" width="11.125" style="1" customWidth="1"/>
    <col min="8964" max="8964" width="5" style="1" customWidth="1"/>
    <col min="8965" max="8965" width="5.875" style="1" customWidth="1"/>
    <col min="8966" max="8966" width="10.75" style="1" bestFit="1" customWidth="1"/>
    <col min="8967" max="9211" width="9" style="1"/>
    <col min="9212" max="9212" width="4.125" style="1" customWidth="1"/>
    <col min="9213" max="9213" width="12.875" style="1" customWidth="1"/>
    <col min="9214" max="9214" width="16.375" style="1" customWidth="1"/>
    <col min="9215" max="9215" width="38.25" style="1" customWidth="1"/>
    <col min="9216" max="9219" width="11.125" style="1" customWidth="1"/>
    <col min="9220" max="9220" width="5" style="1" customWidth="1"/>
    <col min="9221" max="9221" width="5.875" style="1" customWidth="1"/>
    <col min="9222" max="9222" width="10.75" style="1" bestFit="1" customWidth="1"/>
    <col min="9223" max="9467" width="9" style="1"/>
    <col min="9468" max="9468" width="4.125" style="1" customWidth="1"/>
    <col min="9469" max="9469" width="12.875" style="1" customWidth="1"/>
    <col min="9470" max="9470" width="16.375" style="1" customWidth="1"/>
    <col min="9471" max="9471" width="38.25" style="1" customWidth="1"/>
    <col min="9472" max="9475" width="11.125" style="1" customWidth="1"/>
    <col min="9476" max="9476" width="5" style="1" customWidth="1"/>
    <col min="9477" max="9477" width="5.875" style="1" customWidth="1"/>
    <col min="9478" max="9478" width="10.75" style="1" bestFit="1" customWidth="1"/>
    <col min="9479" max="9723" width="9" style="1"/>
    <col min="9724" max="9724" width="4.125" style="1" customWidth="1"/>
    <col min="9725" max="9725" width="12.875" style="1" customWidth="1"/>
    <col min="9726" max="9726" width="16.375" style="1" customWidth="1"/>
    <col min="9727" max="9727" width="38.25" style="1" customWidth="1"/>
    <col min="9728" max="9731" width="11.125" style="1" customWidth="1"/>
    <col min="9732" max="9732" width="5" style="1" customWidth="1"/>
    <col min="9733" max="9733" width="5.875" style="1" customWidth="1"/>
    <col min="9734" max="9734" width="10.75" style="1" bestFit="1" customWidth="1"/>
    <col min="9735" max="9979" width="9" style="1"/>
    <col min="9980" max="9980" width="4.125" style="1" customWidth="1"/>
    <col min="9981" max="9981" width="12.875" style="1" customWidth="1"/>
    <col min="9982" max="9982" width="16.375" style="1" customWidth="1"/>
    <col min="9983" max="9983" width="38.25" style="1" customWidth="1"/>
    <col min="9984" max="9987" width="11.125" style="1" customWidth="1"/>
    <col min="9988" max="9988" width="5" style="1" customWidth="1"/>
    <col min="9989" max="9989" width="5.875" style="1" customWidth="1"/>
    <col min="9990" max="9990" width="10.75" style="1" bestFit="1" customWidth="1"/>
    <col min="9991" max="10235" width="9" style="1"/>
    <col min="10236" max="10236" width="4.125" style="1" customWidth="1"/>
    <col min="10237" max="10237" width="12.875" style="1" customWidth="1"/>
    <col min="10238" max="10238" width="16.375" style="1" customWidth="1"/>
    <col min="10239" max="10239" width="38.25" style="1" customWidth="1"/>
    <col min="10240" max="10243" width="11.125" style="1" customWidth="1"/>
    <col min="10244" max="10244" width="5" style="1" customWidth="1"/>
    <col min="10245" max="10245" width="5.875" style="1" customWidth="1"/>
    <col min="10246" max="10246" width="10.75" style="1" bestFit="1" customWidth="1"/>
    <col min="10247" max="10491" width="9" style="1"/>
    <col min="10492" max="10492" width="4.125" style="1" customWidth="1"/>
    <col min="10493" max="10493" width="12.875" style="1" customWidth="1"/>
    <col min="10494" max="10494" width="16.375" style="1" customWidth="1"/>
    <col min="10495" max="10495" width="38.25" style="1" customWidth="1"/>
    <col min="10496" max="10499" width="11.125" style="1" customWidth="1"/>
    <col min="10500" max="10500" width="5" style="1" customWidth="1"/>
    <col min="10501" max="10501" width="5.875" style="1" customWidth="1"/>
    <col min="10502" max="10502" width="10.75" style="1" bestFit="1" customWidth="1"/>
    <col min="10503" max="10747" width="9" style="1"/>
    <col min="10748" max="10748" width="4.125" style="1" customWidth="1"/>
    <col min="10749" max="10749" width="12.875" style="1" customWidth="1"/>
    <col min="10750" max="10750" width="16.375" style="1" customWidth="1"/>
    <col min="10751" max="10751" width="38.25" style="1" customWidth="1"/>
    <col min="10752" max="10755" width="11.125" style="1" customWidth="1"/>
    <col min="10756" max="10756" width="5" style="1" customWidth="1"/>
    <col min="10757" max="10757" width="5.875" style="1" customWidth="1"/>
    <col min="10758" max="10758" width="10.75" style="1" bestFit="1" customWidth="1"/>
    <col min="10759" max="11003" width="9" style="1"/>
    <col min="11004" max="11004" width="4.125" style="1" customWidth="1"/>
    <col min="11005" max="11005" width="12.875" style="1" customWidth="1"/>
    <col min="11006" max="11006" width="16.375" style="1" customWidth="1"/>
    <col min="11007" max="11007" width="38.25" style="1" customWidth="1"/>
    <col min="11008" max="11011" width="11.125" style="1" customWidth="1"/>
    <col min="11012" max="11012" width="5" style="1" customWidth="1"/>
    <col min="11013" max="11013" width="5.875" style="1" customWidth="1"/>
    <col min="11014" max="11014" width="10.75" style="1" bestFit="1" customWidth="1"/>
    <col min="11015" max="11259" width="9" style="1"/>
    <col min="11260" max="11260" width="4.125" style="1" customWidth="1"/>
    <col min="11261" max="11261" width="12.875" style="1" customWidth="1"/>
    <col min="11262" max="11262" width="16.375" style="1" customWidth="1"/>
    <col min="11263" max="11263" width="38.25" style="1" customWidth="1"/>
    <col min="11264" max="11267" width="11.125" style="1" customWidth="1"/>
    <col min="11268" max="11268" width="5" style="1" customWidth="1"/>
    <col min="11269" max="11269" width="5.875" style="1" customWidth="1"/>
    <col min="11270" max="11270" width="10.75" style="1" bestFit="1" customWidth="1"/>
    <col min="11271" max="11515" width="9" style="1"/>
    <col min="11516" max="11516" width="4.125" style="1" customWidth="1"/>
    <col min="11517" max="11517" width="12.875" style="1" customWidth="1"/>
    <col min="11518" max="11518" width="16.375" style="1" customWidth="1"/>
    <col min="11519" max="11519" width="38.25" style="1" customWidth="1"/>
    <col min="11520" max="11523" width="11.125" style="1" customWidth="1"/>
    <col min="11524" max="11524" width="5" style="1" customWidth="1"/>
    <col min="11525" max="11525" width="5.875" style="1" customWidth="1"/>
    <col min="11526" max="11526" width="10.75" style="1" bestFit="1" customWidth="1"/>
    <col min="11527" max="11771" width="9" style="1"/>
    <col min="11772" max="11772" width="4.125" style="1" customWidth="1"/>
    <col min="11773" max="11773" width="12.875" style="1" customWidth="1"/>
    <col min="11774" max="11774" width="16.375" style="1" customWidth="1"/>
    <col min="11775" max="11775" width="38.25" style="1" customWidth="1"/>
    <col min="11776" max="11779" width="11.125" style="1" customWidth="1"/>
    <col min="11780" max="11780" width="5" style="1" customWidth="1"/>
    <col min="11781" max="11781" width="5.875" style="1" customWidth="1"/>
    <col min="11782" max="11782" width="10.75" style="1" bestFit="1" customWidth="1"/>
    <col min="11783" max="12027" width="9" style="1"/>
    <col min="12028" max="12028" width="4.125" style="1" customWidth="1"/>
    <col min="12029" max="12029" width="12.875" style="1" customWidth="1"/>
    <col min="12030" max="12030" width="16.375" style="1" customWidth="1"/>
    <col min="12031" max="12031" width="38.25" style="1" customWidth="1"/>
    <col min="12032" max="12035" width="11.125" style="1" customWidth="1"/>
    <col min="12036" max="12036" width="5" style="1" customWidth="1"/>
    <col min="12037" max="12037" width="5.875" style="1" customWidth="1"/>
    <col min="12038" max="12038" width="10.75" style="1" bestFit="1" customWidth="1"/>
    <col min="12039" max="12283" width="9" style="1"/>
    <col min="12284" max="12284" width="4.125" style="1" customWidth="1"/>
    <col min="12285" max="12285" width="12.875" style="1" customWidth="1"/>
    <col min="12286" max="12286" width="16.375" style="1" customWidth="1"/>
    <col min="12287" max="12287" width="38.25" style="1" customWidth="1"/>
    <col min="12288" max="12291" width="11.125" style="1" customWidth="1"/>
    <col min="12292" max="12292" width="5" style="1" customWidth="1"/>
    <col min="12293" max="12293" width="5.875" style="1" customWidth="1"/>
    <col min="12294" max="12294" width="10.75" style="1" bestFit="1" customWidth="1"/>
    <col min="12295" max="12539" width="9" style="1"/>
    <col min="12540" max="12540" width="4.125" style="1" customWidth="1"/>
    <col min="12541" max="12541" width="12.875" style="1" customWidth="1"/>
    <col min="12542" max="12542" width="16.375" style="1" customWidth="1"/>
    <col min="12543" max="12543" width="38.25" style="1" customWidth="1"/>
    <col min="12544" max="12547" width="11.125" style="1" customWidth="1"/>
    <col min="12548" max="12548" width="5" style="1" customWidth="1"/>
    <col min="12549" max="12549" width="5.875" style="1" customWidth="1"/>
    <col min="12550" max="12550" width="10.75" style="1" bestFit="1" customWidth="1"/>
    <col min="12551" max="12795" width="9" style="1"/>
    <col min="12796" max="12796" width="4.125" style="1" customWidth="1"/>
    <col min="12797" max="12797" width="12.875" style="1" customWidth="1"/>
    <col min="12798" max="12798" width="16.375" style="1" customWidth="1"/>
    <col min="12799" max="12799" width="38.25" style="1" customWidth="1"/>
    <col min="12800" max="12803" width="11.125" style="1" customWidth="1"/>
    <col min="12804" max="12804" width="5" style="1" customWidth="1"/>
    <col min="12805" max="12805" width="5.875" style="1" customWidth="1"/>
    <col min="12806" max="12806" width="10.75" style="1" bestFit="1" customWidth="1"/>
    <col min="12807" max="13051" width="9" style="1"/>
    <col min="13052" max="13052" width="4.125" style="1" customWidth="1"/>
    <col min="13053" max="13053" width="12.875" style="1" customWidth="1"/>
    <col min="13054" max="13054" width="16.375" style="1" customWidth="1"/>
    <col min="13055" max="13055" width="38.25" style="1" customWidth="1"/>
    <col min="13056" max="13059" width="11.125" style="1" customWidth="1"/>
    <col min="13060" max="13060" width="5" style="1" customWidth="1"/>
    <col min="13061" max="13061" width="5.875" style="1" customWidth="1"/>
    <col min="13062" max="13062" width="10.75" style="1" bestFit="1" customWidth="1"/>
    <col min="13063" max="13307" width="9" style="1"/>
    <col min="13308" max="13308" width="4.125" style="1" customWidth="1"/>
    <col min="13309" max="13309" width="12.875" style="1" customWidth="1"/>
    <col min="13310" max="13310" width="16.375" style="1" customWidth="1"/>
    <col min="13311" max="13311" width="38.25" style="1" customWidth="1"/>
    <col min="13312" max="13315" width="11.125" style="1" customWidth="1"/>
    <col min="13316" max="13316" width="5" style="1" customWidth="1"/>
    <col min="13317" max="13317" width="5.875" style="1" customWidth="1"/>
    <col min="13318" max="13318" width="10.75" style="1" bestFit="1" customWidth="1"/>
    <col min="13319" max="13563" width="9" style="1"/>
    <col min="13564" max="13564" width="4.125" style="1" customWidth="1"/>
    <col min="13565" max="13565" width="12.875" style="1" customWidth="1"/>
    <col min="13566" max="13566" width="16.375" style="1" customWidth="1"/>
    <col min="13567" max="13567" width="38.25" style="1" customWidth="1"/>
    <col min="13568" max="13571" width="11.125" style="1" customWidth="1"/>
    <col min="13572" max="13572" width="5" style="1" customWidth="1"/>
    <col min="13573" max="13573" width="5.875" style="1" customWidth="1"/>
    <col min="13574" max="13574" width="10.75" style="1" bestFit="1" customWidth="1"/>
    <col min="13575" max="13819" width="9" style="1"/>
    <col min="13820" max="13820" width="4.125" style="1" customWidth="1"/>
    <col min="13821" max="13821" width="12.875" style="1" customWidth="1"/>
    <col min="13822" max="13822" width="16.375" style="1" customWidth="1"/>
    <col min="13823" max="13823" width="38.25" style="1" customWidth="1"/>
    <col min="13824" max="13827" width="11.125" style="1" customWidth="1"/>
    <col min="13828" max="13828" width="5" style="1" customWidth="1"/>
    <col min="13829" max="13829" width="5.875" style="1" customWidth="1"/>
    <col min="13830" max="13830" width="10.75" style="1" bestFit="1" customWidth="1"/>
    <col min="13831" max="14075" width="9" style="1"/>
    <col min="14076" max="14076" width="4.125" style="1" customWidth="1"/>
    <col min="14077" max="14077" width="12.875" style="1" customWidth="1"/>
    <col min="14078" max="14078" width="16.375" style="1" customWidth="1"/>
    <col min="14079" max="14079" width="38.25" style="1" customWidth="1"/>
    <col min="14080" max="14083" width="11.125" style="1" customWidth="1"/>
    <col min="14084" max="14084" width="5" style="1" customWidth="1"/>
    <col min="14085" max="14085" width="5.875" style="1" customWidth="1"/>
    <col min="14086" max="14086" width="10.75" style="1" bestFit="1" customWidth="1"/>
    <col min="14087" max="14331" width="9" style="1"/>
    <col min="14332" max="14332" width="4.125" style="1" customWidth="1"/>
    <col min="14333" max="14333" width="12.875" style="1" customWidth="1"/>
    <col min="14334" max="14334" width="16.375" style="1" customWidth="1"/>
    <col min="14335" max="14335" width="38.25" style="1" customWidth="1"/>
    <col min="14336" max="14339" width="11.125" style="1" customWidth="1"/>
    <col min="14340" max="14340" width="5" style="1" customWidth="1"/>
    <col min="14341" max="14341" width="5.875" style="1" customWidth="1"/>
    <col min="14342" max="14342" width="10.75" style="1" bestFit="1" customWidth="1"/>
    <col min="14343" max="14587" width="9" style="1"/>
    <col min="14588" max="14588" width="4.125" style="1" customWidth="1"/>
    <col min="14589" max="14589" width="12.875" style="1" customWidth="1"/>
    <col min="14590" max="14590" width="16.375" style="1" customWidth="1"/>
    <col min="14591" max="14591" width="38.25" style="1" customWidth="1"/>
    <col min="14592" max="14595" width="11.125" style="1" customWidth="1"/>
    <col min="14596" max="14596" width="5" style="1" customWidth="1"/>
    <col min="14597" max="14597" width="5.875" style="1" customWidth="1"/>
    <col min="14598" max="14598" width="10.75" style="1" bestFit="1" customWidth="1"/>
    <col min="14599" max="14843" width="9" style="1"/>
    <col min="14844" max="14844" width="4.125" style="1" customWidth="1"/>
    <col min="14845" max="14845" width="12.875" style="1" customWidth="1"/>
    <col min="14846" max="14846" width="16.375" style="1" customWidth="1"/>
    <col min="14847" max="14847" width="38.25" style="1" customWidth="1"/>
    <col min="14848" max="14851" width="11.125" style="1" customWidth="1"/>
    <col min="14852" max="14852" width="5" style="1" customWidth="1"/>
    <col min="14853" max="14853" width="5.875" style="1" customWidth="1"/>
    <col min="14854" max="14854" width="10.75" style="1" bestFit="1" customWidth="1"/>
    <col min="14855" max="15099" width="9" style="1"/>
    <col min="15100" max="15100" width="4.125" style="1" customWidth="1"/>
    <col min="15101" max="15101" width="12.875" style="1" customWidth="1"/>
    <col min="15102" max="15102" width="16.375" style="1" customWidth="1"/>
    <col min="15103" max="15103" width="38.25" style="1" customWidth="1"/>
    <col min="15104" max="15107" width="11.125" style="1" customWidth="1"/>
    <col min="15108" max="15108" width="5" style="1" customWidth="1"/>
    <col min="15109" max="15109" width="5.875" style="1" customWidth="1"/>
    <col min="15110" max="15110" width="10.75" style="1" bestFit="1" customWidth="1"/>
    <col min="15111" max="15355" width="9" style="1"/>
    <col min="15356" max="15356" width="4.125" style="1" customWidth="1"/>
    <col min="15357" max="15357" width="12.875" style="1" customWidth="1"/>
    <col min="15358" max="15358" width="16.375" style="1" customWidth="1"/>
    <col min="15359" max="15359" width="38.25" style="1" customWidth="1"/>
    <col min="15360" max="15363" width="11.125" style="1" customWidth="1"/>
    <col min="15364" max="15364" width="5" style="1" customWidth="1"/>
    <col min="15365" max="15365" width="5.875" style="1" customWidth="1"/>
    <col min="15366" max="15366" width="10.75" style="1" bestFit="1" customWidth="1"/>
    <col min="15367" max="15611" width="9" style="1"/>
    <col min="15612" max="15612" width="4.125" style="1" customWidth="1"/>
    <col min="15613" max="15613" width="12.875" style="1" customWidth="1"/>
    <col min="15614" max="15614" width="16.375" style="1" customWidth="1"/>
    <col min="15615" max="15615" width="38.25" style="1" customWidth="1"/>
    <col min="15616" max="15619" width="11.125" style="1" customWidth="1"/>
    <col min="15620" max="15620" width="5" style="1" customWidth="1"/>
    <col min="15621" max="15621" width="5.875" style="1" customWidth="1"/>
    <col min="15622" max="15622" width="10.75" style="1" bestFit="1" customWidth="1"/>
    <col min="15623" max="15867" width="9" style="1"/>
    <col min="15868" max="15868" width="4.125" style="1" customWidth="1"/>
    <col min="15869" max="15869" width="12.875" style="1" customWidth="1"/>
    <col min="15870" max="15870" width="16.375" style="1" customWidth="1"/>
    <col min="15871" max="15871" width="38.25" style="1" customWidth="1"/>
    <col min="15872" max="15875" width="11.125" style="1" customWidth="1"/>
    <col min="15876" max="15876" width="5" style="1" customWidth="1"/>
    <col min="15877" max="15877" width="5.875" style="1" customWidth="1"/>
    <col min="15878" max="15878" width="10.75" style="1" bestFit="1" customWidth="1"/>
    <col min="15879" max="16123" width="9" style="1"/>
    <col min="16124" max="16124" width="4.125" style="1" customWidth="1"/>
    <col min="16125" max="16125" width="12.875" style="1" customWidth="1"/>
    <col min="16126" max="16126" width="16.375" style="1" customWidth="1"/>
    <col min="16127" max="16127" width="38.25" style="1" customWidth="1"/>
    <col min="16128" max="16131" width="11.125" style="1" customWidth="1"/>
    <col min="16132" max="16132" width="5" style="1" customWidth="1"/>
    <col min="16133" max="16133" width="5.875" style="1" customWidth="1"/>
    <col min="16134" max="16134" width="10.75" style="1" bestFit="1" customWidth="1"/>
    <col min="16135" max="16383" width="9" style="1"/>
    <col min="16384" max="16384" width="9" style="1" customWidth="1"/>
  </cols>
  <sheetData>
    <row r="1" spans="1:9" ht="36.6" customHeight="1" x14ac:dyDescent="0.3">
      <c r="A1" s="69" t="s">
        <v>53</v>
      </c>
      <c r="B1" s="69"/>
      <c r="C1" s="69"/>
      <c r="D1" s="69"/>
      <c r="E1" s="69"/>
      <c r="F1" s="69"/>
      <c r="G1" s="69"/>
      <c r="H1" s="69"/>
      <c r="I1" s="69"/>
    </row>
    <row r="2" spans="1:9" ht="20.25" x14ac:dyDescent="0.2">
      <c r="A2" s="70" t="s">
        <v>3</v>
      </c>
      <c r="B2" s="70"/>
      <c r="C2" s="70"/>
      <c r="D2" s="70"/>
      <c r="E2" s="70"/>
      <c r="F2" s="70"/>
      <c r="G2" s="70"/>
      <c r="H2" s="70"/>
      <c r="I2" s="70"/>
    </row>
    <row r="3" spans="1:9" ht="11.45" x14ac:dyDescent="0.2">
      <c r="A3" s="71"/>
      <c r="B3" s="71"/>
      <c r="C3" s="71"/>
      <c r="D3" s="71"/>
      <c r="E3" s="71"/>
      <c r="F3" s="71"/>
      <c r="G3" s="71"/>
      <c r="H3" s="71"/>
      <c r="I3" s="71"/>
    </row>
    <row r="4" spans="1:9" ht="49.5" x14ac:dyDescent="0.2">
      <c r="A4" s="16" t="s">
        <v>0</v>
      </c>
      <c r="B4" s="17" t="s">
        <v>2</v>
      </c>
      <c r="C4" s="17" t="s">
        <v>52</v>
      </c>
      <c r="D4" s="17" t="s">
        <v>5</v>
      </c>
      <c r="E4" s="17" t="s">
        <v>4</v>
      </c>
      <c r="F4" s="17" t="s">
        <v>8</v>
      </c>
      <c r="G4" s="17" t="s">
        <v>22</v>
      </c>
      <c r="H4" s="18" t="s">
        <v>50</v>
      </c>
      <c r="I4" s="18" t="s">
        <v>51</v>
      </c>
    </row>
    <row r="5" spans="1:9" ht="49.5" x14ac:dyDescent="0.2">
      <c r="A5" s="16"/>
      <c r="B5" s="17"/>
      <c r="C5" s="17"/>
      <c r="D5" s="17"/>
      <c r="E5" s="17"/>
      <c r="F5" s="17"/>
      <c r="G5" s="17"/>
      <c r="H5" s="19" t="s">
        <v>10</v>
      </c>
      <c r="I5" s="19" t="s">
        <v>10</v>
      </c>
    </row>
    <row r="6" spans="1:9" ht="33" x14ac:dyDescent="0.2">
      <c r="A6" s="20">
        <v>1</v>
      </c>
      <c r="B6" s="21" t="s">
        <v>54</v>
      </c>
      <c r="C6" s="22" t="s">
        <v>128</v>
      </c>
      <c r="D6" s="23" t="s">
        <v>55</v>
      </c>
      <c r="E6" s="24" t="s">
        <v>26</v>
      </c>
      <c r="F6" s="22" t="s">
        <v>21</v>
      </c>
      <c r="G6" s="22" t="s">
        <v>56</v>
      </c>
      <c r="H6" s="25">
        <v>343</v>
      </c>
      <c r="I6" s="25">
        <v>343</v>
      </c>
    </row>
    <row r="7" spans="1:9" ht="49.5" x14ac:dyDescent="0.2">
      <c r="A7" s="20">
        <v>2</v>
      </c>
      <c r="B7" s="21" t="s">
        <v>244</v>
      </c>
      <c r="C7" s="22" t="s">
        <v>34</v>
      </c>
      <c r="D7" s="23" t="s">
        <v>49</v>
      </c>
      <c r="E7" s="24" t="s">
        <v>25</v>
      </c>
      <c r="F7" s="22" t="s">
        <v>39</v>
      </c>
      <c r="G7" s="22" t="s">
        <v>57</v>
      </c>
      <c r="H7" s="25">
        <v>1705</v>
      </c>
      <c r="I7" s="25">
        <v>1705</v>
      </c>
    </row>
    <row r="8" spans="1:9" ht="33" x14ac:dyDescent="0.2">
      <c r="A8" s="20">
        <v>3</v>
      </c>
      <c r="B8" s="21" t="s">
        <v>58</v>
      </c>
      <c r="C8" s="22" t="s">
        <v>59</v>
      </c>
      <c r="D8" s="23" t="s">
        <v>60</v>
      </c>
      <c r="E8" s="24" t="s">
        <v>25</v>
      </c>
      <c r="F8" s="22" t="s">
        <v>18</v>
      </c>
      <c r="G8" s="22" t="s">
        <v>61</v>
      </c>
      <c r="H8" s="25">
        <v>852</v>
      </c>
      <c r="I8" s="25">
        <v>852</v>
      </c>
    </row>
    <row r="9" spans="1:9" ht="33" x14ac:dyDescent="0.2">
      <c r="A9" s="20">
        <v>4</v>
      </c>
      <c r="B9" s="21" t="s">
        <v>58</v>
      </c>
      <c r="C9" s="22" t="s">
        <v>62</v>
      </c>
      <c r="D9" s="23" t="s">
        <v>60</v>
      </c>
      <c r="E9" s="24" t="s">
        <v>26</v>
      </c>
      <c r="F9" s="22" t="s">
        <v>18</v>
      </c>
      <c r="G9" s="22" t="s">
        <v>63</v>
      </c>
      <c r="H9" s="25">
        <v>568</v>
      </c>
      <c r="I9" s="25">
        <v>568</v>
      </c>
    </row>
    <row r="10" spans="1:9" ht="33" x14ac:dyDescent="0.2">
      <c r="A10" s="20">
        <v>5</v>
      </c>
      <c r="B10" s="21" t="s">
        <v>58</v>
      </c>
      <c r="C10" s="22" t="s">
        <v>64</v>
      </c>
      <c r="D10" s="23" t="s">
        <v>60</v>
      </c>
      <c r="E10" s="24" t="s">
        <v>24</v>
      </c>
      <c r="F10" s="22" t="s">
        <v>18</v>
      </c>
      <c r="G10" s="22" t="s">
        <v>65</v>
      </c>
      <c r="H10" s="25">
        <v>1137</v>
      </c>
      <c r="I10" s="25">
        <v>1137</v>
      </c>
    </row>
    <row r="11" spans="1:9" ht="33" x14ac:dyDescent="0.2">
      <c r="A11" s="20">
        <v>6</v>
      </c>
      <c r="B11" s="21" t="s">
        <v>58</v>
      </c>
      <c r="C11" s="22" t="s">
        <v>66</v>
      </c>
      <c r="D11" s="23" t="s">
        <v>60</v>
      </c>
      <c r="E11" s="24" t="s">
        <v>25</v>
      </c>
      <c r="F11" s="22" t="s">
        <v>18</v>
      </c>
      <c r="G11" s="22" t="s">
        <v>67</v>
      </c>
      <c r="H11" s="25">
        <v>852</v>
      </c>
      <c r="I11" s="25">
        <v>852</v>
      </c>
    </row>
    <row r="12" spans="1:9" ht="33" x14ac:dyDescent="0.2">
      <c r="A12" s="20">
        <v>7</v>
      </c>
      <c r="B12" s="21" t="s">
        <v>58</v>
      </c>
      <c r="C12" s="22" t="s">
        <v>68</v>
      </c>
      <c r="D12" s="23" t="s">
        <v>60</v>
      </c>
      <c r="E12" s="24" t="s">
        <v>26</v>
      </c>
      <c r="F12" s="22" t="s">
        <v>18</v>
      </c>
      <c r="G12" s="22" t="s">
        <v>69</v>
      </c>
      <c r="H12" s="25">
        <v>568</v>
      </c>
      <c r="I12" s="25">
        <v>568</v>
      </c>
    </row>
    <row r="13" spans="1:9" ht="33" x14ac:dyDescent="0.2">
      <c r="A13" s="20">
        <v>8</v>
      </c>
      <c r="B13" s="21" t="s">
        <v>58</v>
      </c>
      <c r="C13" s="22" t="s">
        <v>70</v>
      </c>
      <c r="D13" s="23" t="s">
        <v>55</v>
      </c>
      <c r="E13" s="24" t="s">
        <v>26</v>
      </c>
      <c r="F13" s="22" t="s">
        <v>18</v>
      </c>
      <c r="G13" s="22" t="s">
        <v>71</v>
      </c>
      <c r="H13" s="25">
        <v>758</v>
      </c>
      <c r="I13" s="25">
        <v>758</v>
      </c>
    </row>
    <row r="14" spans="1:9" ht="33" x14ac:dyDescent="0.2">
      <c r="A14" s="20">
        <v>9</v>
      </c>
      <c r="B14" s="21" t="s">
        <v>28</v>
      </c>
      <c r="C14" s="22" t="s">
        <v>35</v>
      </c>
      <c r="D14" s="23" t="s">
        <v>55</v>
      </c>
      <c r="E14" s="24" t="s">
        <v>25</v>
      </c>
      <c r="F14" s="22" t="s">
        <v>14</v>
      </c>
      <c r="G14" s="22" t="s">
        <v>41</v>
      </c>
      <c r="H14" s="25">
        <v>925</v>
      </c>
      <c r="I14" s="25">
        <v>925</v>
      </c>
    </row>
    <row r="15" spans="1:9" ht="33" x14ac:dyDescent="0.2">
      <c r="A15" s="20">
        <v>10</v>
      </c>
      <c r="B15" s="21" t="s">
        <v>28</v>
      </c>
      <c r="C15" s="22" t="s">
        <v>129</v>
      </c>
      <c r="D15" s="23" t="s">
        <v>55</v>
      </c>
      <c r="E15" s="24" t="s">
        <v>25</v>
      </c>
      <c r="F15" s="22" t="s">
        <v>14</v>
      </c>
      <c r="G15" s="22" t="s">
        <v>72</v>
      </c>
      <c r="H15" s="25">
        <v>462</v>
      </c>
      <c r="I15" s="25">
        <v>462</v>
      </c>
    </row>
    <row r="16" spans="1:9" ht="33" x14ac:dyDescent="0.2">
      <c r="A16" s="20">
        <v>11</v>
      </c>
      <c r="B16" s="21" t="s">
        <v>28</v>
      </c>
      <c r="C16" s="22" t="s">
        <v>36</v>
      </c>
      <c r="D16" s="23" t="s">
        <v>55</v>
      </c>
      <c r="E16" s="24" t="s">
        <v>26</v>
      </c>
      <c r="F16" s="22" t="s">
        <v>14</v>
      </c>
      <c r="G16" s="22" t="s">
        <v>42</v>
      </c>
      <c r="H16" s="25">
        <v>617</v>
      </c>
      <c r="I16" s="25">
        <v>617</v>
      </c>
    </row>
    <row r="17" spans="1:9" ht="33" x14ac:dyDescent="0.2">
      <c r="A17" s="20">
        <v>12</v>
      </c>
      <c r="B17" s="21" t="s">
        <v>28</v>
      </c>
      <c r="C17" s="22" t="s">
        <v>130</v>
      </c>
      <c r="D17" s="23" t="s">
        <v>60</v>
      </c>
      <c r="E17" s="24" t="s">
        <v>24</v>
      </c>
      <c r="F17" s="22" t="s">
        <v>14</v>
      </c>
      <c r="G17" s="22" t="s">
        <v>45</v>
      </c>
      <c r="H17" s="25">
        <v>308</v>
      </c>
      <c r="I17" s="25">
        <v>308</v>
      </c>
    </row>
    <row r="18" spans="1:9" ht="33" x14ac:dyDescent="0.2">
      <c r="A18" s="20">
        <v>13</v>
      </c>
      <c r="B18" s="21" t="s">
        <v>28</v>
      </c>
      <c r="C18" s="22" t="s">
        <v>130</v>
      </c>
      <c r="D18" s="23" t="s">
        <v>60</v>
      </c>
      <c r="E18" s="24" t="s">
        <v>24</v>
      </c>
      <c r="F18" s="22" t="s">
        <v>14</v>
      </c>
      <c r="G18" s="22" t="s">
        <v>73</v>
      </c>
      <c r="H18" s="25">
        <v>308</v>
      </c>
      <c r="I18" s="25">
        <v>308</v>
      </c>
    </row>
    <row r="19" spans="1:9" ht="33" x14ac:dyDescent="0.2">
      <c r="A19" s="20">
        <v>14</v>
      </c>
      <c r="B19" s="26" t="s">
        <v>28</v>
      </c>
      <c r="C19" s="22" t="s">
        <v>74</v>
      </c>
      <c r="D19" s="23" t="s">
        <v>60</v>
      </c>
      <c r="E19" s="24" t="s">
        <v>26</v>
      </c>
      <c r="F19" s="22" t="s">
        <v>14</v>
      </c>
      <c r="G19" s="22" t="s">
        <v>75</v>
      </c>
      <c r="H19" s="25">
        <v>462</v>
      </c>
      <c r="I19" s="25">
        <v>462</v>
      </c>
    </row>
    <row r="20" spans="1:9" ht="33" x14ac:dyDescent="0.2">
      <c r="A20" s="20">
        <v>15</v>
      </c>
      <c r="B20" s="21" t="s">
        <v>28</v>
      </c>
      <c r="C20" s="22" t="s">
        <v>131</v>
      </c>
      <c r="D20" s="23" t="s">
        <v>55</v>
      </c>
      <c r="E20" s="24" t="s">
        <v>24</v>
      </c>
      <c r="F20" s="22" t="s">
        <v>14</v>
      </c>
      <c r="G20" s="22" t="s">
        <v>43</v>
      </c>
      <c r="H20" s="25">
        <v>411</v>
      </c>
      <c r="I20" s="25">
        <v>411</v>
      </c>
    </row>
    <row r="21" spans="1:9" ht="33" x14ac:dyDescent="0.2">
      <c r="A21" s="20">
        <v>16</v>
      </c>
      <c r="B21" s="21" t="s">
        <v>28</v>
      </c>
      <c r="C21" s="22" t="s">
        <v>131</v>
      </c>
      <c r="D21" s="23" t="s">
        <v>55</v>
      </c>
      <c r="E21" s="24" t="s">
        <v>24</v>
      </c>
      <c r="F21" s="22" t="s">
        <v>14</v>
      </c>
      <c r="G21" s="22" t="s">
        <v>44</v>
      </c>
      <c r="H21" s="25">
        <v>411</v>
      </c>
      <c r="I21" s="25">
        <v>411</v>
      </c>
    </row>
    <row r="22" spans="1:9" ht="33" x14ac:dyDescent="0.2">
      <c r="A22" s="20">
        <v>17</v>
      </c>
      <c r="B22" s="21" t="s">
        <v>28</v>
      </c>
      <c r="C22" s="22" t="s">
        <v>76</v>
      </c>
      <c r="D22" s="23" t="s">
        <v>60</v>
      </c>
      <c r="E22" s="24" t="s">
        <v>24</v>
      </c>
      <c r="F22" s="22" t="s">
        <v>14</v>
      </c>
      <c r="G22" s="22" t="s">
        <v>77</v>
      </c>
      <c r="H22" s="25">
        <v>925</v>
      </c>
      <c r="I22" s="25">
        <v>925</v>
      </c>
    </row>
    <row r="23" spans="1:9" ht="33" x14ac:dyDescent="0.2">
      <c r="A23" s="20">
        <v>18</v>
      </c>
      <c r="B23" s="21" t="s">
        <v>28</v>
      </c>
      <c r="C23" s="22" t="s">
        <v>37</v>
      </c>
      <c r="D23" s="23" t="s">
        <v>55</v>
      </c>
      <c r="E23" s="24" t="s">
        <v>24</v>
      </c>
      <c r="F23" s="22" t="s">
        <v>14</v>
      </c>
      <c r="G23" s="22" t="s">
        <v>46</v>
      </c>
      <c r="H23" s="25">
        <v>1233</v>
      </c>
      <c r="I23" s="25">
        <v>1233</v>
      </c>
    </row>
    <row r="24" spans="1:9" ht="33" x14ac:dyDescent="0.2">
      <c r="A24" s="20">
        <v>19</v>
      </c>
      <c r="B24" s="21" t="s">
        <v>28</v>
      </c>
      <c r="C24" s="22" t="s">
        <v>132</v>
      </c>
      <c r="D24" s="23" t="s">
        <v>55</v>
      </c>
      <c r="E24" s="24" t="s">
        <v>26</v>
      </c>
      <c r="F24" s="22" t="s">
        <v>14</v>
      </c>
      <c r="G24" s="22" t="s">
        <v>78</v>
      </c>
      <c r="H24" s="25">
        <v>206</v>
      </c>
      <c r="I24" s="25">
        <v>206</v>
      </c>
    </row>
    <row r="25" spans="1:9" ht="33" x14ac:dyDescent="0.2">
      <c r="A25" s="20">
        <v>20</v>
      </c>
      <c r="B25" s="21" t="s">
        <v>28</v>
      </c>
      <c r="C25" s="22" t="s">
        <v>132</v>
      </c>
      <c r="D25" s="23" t="s">
        <v>55</v>
      </c>
      <c r="E25" s="24" t="s">
        <v>26</v>
      </c>
      <c r="F25" s="22" t="s">
        <v>14</v>
      </c>
      <c r="G25" s="22" t="s">
        <v>79</v>
      </c>
      <c r="H25" s="25">
        <v>206</v>
      </c>
      <c r="I25" s="25">
        <v>206</v>
      </c>
    </row>
    <row r="26" spans="1:9" ht="49.5" x14ac:dyDescent="0.2">
      <c r="A26" s="20">
        <v>21</v>
      </c>
      <c r="B26" s="21" t="s">
        <v>29</v>
      </c>
      <c r="C26" s="22" t="s">
        <v>80</v>
      </c>
      <c r="D26" s="23" t="s">
        <v>55</v>
      </c>
      <c r="E26" s="24" t="s">
        <v>25</v>
      </c>
      <c r="F26" s="22" t="s">
        <v>40</v>
      </c>
      <c r="G26" s="22" t="s">
        <v>81</v>
      </c>
      <c r="H26" s="25">
        <v>525</v>
      </c>
      <c r="I26" s="25">
        <v>525</v>
      </c>
    </row>
    <row r="27" spans="1:9" ht="33" x14ac:dyDescent="0.2">
      <c r="A27" s="20">
        <v>22</v>
      </c>
      <c r="B27" s="21" t="s">
        <v>30</v>
      </c>
      <c r="C27" s="22" t="s">
        <v>82</v>
      </c>
      <c r="D27" s="23" t="s">
        <v>83</v>
      </c>
      <c r="E27" s="24" t="s">
        <v>26</v>
      </c>
      <c r="F27" s="22" t="s">
        <v>12</v>
      </c>
      <c r="G27" s="22" t="s">
        <v>84</v>
      </c>
      <c r="H27" s="25">
        <v>941</v>
      </c>
      <c r="I27" s="25">
        <v>941</v>
      </c>
    </row>
    <row r="28" spans="1:9" ht="33" x14ac:dyDescent="0.2">
      <c r="A28" s="20">
        <v>23</v>
      </c>
      <c r="B28" s="21" t="s">
        <v>30</v>
      </c>
      <c r="C28" s="22" t="s">
        <v>85</v>
      </c>
      <c r="D28" s="23" t="s">
        <v>83</v>
      </c>
      <c r="E28" s="24" t="s">
        <v>25</v>
      </c>
      <c r="F28" s="22" t="s">
        <v>12</v>
      </c>
      <c r="G28" s="22" t="s">
        <v>86</v>
      </c>
      <c r="H28" s="25">
        <v>1412</v>
      </c>
      <c r="I28" s="25">
        <v>1412</v>
      </c>
    </row>
    <row r="29" spans="1:9" ht="33" x14ac:dyDescent="0.2">
      <c r="A29" s="20">
        <v>24</v>
      </c>
      <c r="B29" s="21" t="s">
        <v>87</v>
      </c>
      <c r="C29" s="22" t="s">
        <v>88</v>
      </c>
      <c r="D29" s="23" t="s">
        <v>89</v>
      </c>
      <c r="E29" s="24" t="s">
        <v>24</v>
      </c>
      <c r="F29" s="22" t="s">
        <v>90</v>
      </c>
      <c r="G29" s="22" t="s">
        <v>91</v>
      </c>
      <c r="H29" s="25">
        <v>490</v>
      </c>
      <c r="I29" s="25">
        <v>490</v>
      </c>
    </row>
    <row r="30" spans="1:9" ht="33" x14ac:dyDescent="0.2">
      <c r="A30" s="20">
        <v>25</v>
      </c>
      <c r="B30" s="21" t="s">
        <v>87</v>
      </c>
      <c r="C30" s="22" t="s">
        <v>88</v>
      </c>
      <c r="D30" s="23" t="s">
        <v>89</v>
      </c>
      <c r="E30" s="24" t="s">
        <v>24</v>
      </c>
      <c r="F30" s="22" t="s">
        <v>90</v>
      </c>
      <c r="G30" s="22" t="s">
        <v>92</v>
      </c>
      <c r="H30" s="25">
        <v>490</v>
      </c>
      <c r="I30" s="25">
        <v>490</v>
      </c>
    </row>
    <row r="31" spans="1:9" ht="33" x14ac:dyDescent="0.2">
      <c r="A31" s="20">
        <v>26</v>
      </c>
      <c r="B31" s="21" t="s">
        <v>93</v>
      </c>
      <c r="C31" s="22" t="s">
        <v>94</v>
      </c>
      <c r="D31" s="23" t="s">
        <v>55</v>
      </c>
      <c r="E31" s="24" t="s">
        <v>24</v>
      </c>
      <c r="F31" s="22" t="s">
        <v>13</v>
      </c>
      <c r="G31" s="22" t="s">
        <v>95</v>
      </c>
      <c r="H31" s="25">
        <v>2568</v>
      </c>
      <c r="I31" s="25">
        <v>2568</v>
      </c>
    </row>
    <row r="32" spans="1:9" ht="33" x14ac:dyDescent="0.2">
      <c r="A32" s="20">
        <v>27</v>
      </c>
      <c r="B32" s="21" t="s">
        <v>96</v>
      </c>
      <c r="C32" s="22" t="s">
        <v>133</v>
      </c>
      <c r="D32" s="23" t="s">
        <v>60</v>
      </c>
      <c r="E32" s="24" t="s">
        <v>25</v>
      </c>
      <c r="F32" s="22" t="s">
        <v>15</v>
      </c>
      <c r="G32" s="22" t="s">
        <v>137</v>
      </c>
      <c r="H32" s="25">
        <v>752</v>
      </c>
      <c r="I32" s="25">
        <v>752</v>
      </c>
    </row>
    <row r="33" spans="1:9" ht="33" x14ac:dyDescent="0.2">
      <c r="A33" s="20">
        <v>28</v>
      </c>
      <c r="B33" s="21" t="s">
        <v>31</v>
      </c>
      <c r="C33" s="22" t="s">
        <v>97</v>
      </c>
      <c r="D33" s="23" t="s">
        <v>60</v>
      </c>
      <c r="E33" s="24" t="s">
        <v>25</v>
      </c>
      <c r="F33" s="22" t="s">
        <v>11</v>
      </c>
      <c r="G33" s="22" t="s">
        <v>98</v>
      </c>
      <c r="H33" s="25">
        <v>2673</v>
      </c>
      <c r="I33" s="25">
        <v>2673</v>
      </c>
    </row>
    <row r="34" spans="1:9" ht="33" x14ac:dyDescent="0.2">
      <c r="A34" s="20">
        <v>29</v>
      </c>
      <c r="B34" s="21" t="s">
        <v>31</v>
      </c>
      <c r="C34" s="22" t="s">
        <v>134</v>
      </c>
      <c r="D34" s="23" t="s">
        <v>60</v>
      </c>
      <c r="E34" s="24" t="s">
        <v>24</v>
      </c>
      <c r="F34" s="22" t="s">
        <v>11</v>
      </c>
      <c r="G34" s="22" t="s">
        <v>99</v>
      </c>
      <c r="H34" s="25">
        <v>3565</v>
      </c>
      <c r="I34" s="25">
        <v>3565</v>
      </c>
    </row>
    <row r="35" spans="1:9" ht="33" x14ac:dyDescent="0.2">
      <c r="A35" s="20">
        <v>30</v>
      </c>
      <c r="B35" s="21" t="s">
        <v>31</v>
      </c>
      <c r="C35" s="22" t="s">
        <v>38</v>
      </c>
      <c r="D35" s="23" t="s">
        <v>83</v>
      </c>
      <c r="E35" s="24" t="s">
        <v>24</v>
      </c>
      <c r="F35" s="22" t="s">
        <v>11</v>
      </c>
      <c r="G35" s="22" t="s">
        <v>47</v>
      </c>
      <c r="H35" s="25">
        <v>2376</v>
      </c>
      <c r="I35" s="25">
        <v>2376</v>
      </c>
    </row>
    <row r="36" spans="1:9" ht="33" x14ac:dyDescent="0.2">
      <c r="A36" s="20">
        <v>31</v>
      </c>
      <c r="B36" s="21" t="s">
        <v>31</v>
      </c>
      <c r="C36" s="22" t="s">
        <v>135</v>
      </c>
      <c r="D36" s="23" t="s">
        <v>83</v>
      </c>
      <c r="E36" s="24" t="s">
        <v>24</v>
      </c>
      <c r="F36" s="22" t="s">
        <v>11</v>
      </c>
      <c r="G36" s="22" t="s">
        <v>100</v>
      </c>
      <c r="H36" s="25">
        <v>1188</v>
      </c>
      <c r="I36" s="25">
        <v>1188</v>
      </c>
    </row>
    <row r="37" spans="1:9" ht="49.5" x14ac:dyDescent="0.2">
      <c r="A37" s="20">
        <v>32</v>
      </c>
      <c r="B37" s="21" t="s">
        <v>31</v>
      </c>
      <c r="C37" s="22" t="s">
        <v>101</v>
      </c>
      <c r="D37" s="23" t="s">
        <v>60</v>
      </c>
      <c r="E37" s="24" t="s">
        <v>24</v>
      </c>
      <c r="F37" s="22" t="s">
        <v>11</v>
      </c>
      <c r="G37" s="22" t="s">
        <v>102</v>
      </c>
      <c r="H37" s="25">
        <v>1188</v>
      </c>
      <c r="I37" s="25">
        <v>1188</v>
      </c>
    </row>
    <row r="38" spans="1:9" ht="49.5" x14ac:dyDescent="0.2">
      <c r="A38" s="20">
        <v>33</v>
      </c>
      <c r="B38" s="21" t="s">
        <v>31</v>
      </c>
      <c r="C38" s="22" t="s">
        <v>101</v>
      </c>
      <c r="D38" s="23" t="s">
        <v>60</v>
      </c>
      <c r="E38" s="24" t="s">
        <v>24</v>
      </c>
      <c r="F38" s="22" t="s">
        <v>11</v>
      </c>
      <c r="G38" s="22" t="s">
        <v>103</v>
      </c>
      <c r="H38" s="25">
        <v>1188</v>
      </c>
      <c r="I38" s="25">
        <v>1188</v>
      </c>
    </row>
    <row r="39" spans="1:9" ht="49.5" x14ac:dyDescent="0.2">
      <c r="A39" s="20">
        <v>34</v>
      </c>
      <c r="B39" s="21" t="s">
        <v>31</v>
      </c>
      <c r="C39" s="22" t="s">
        <v>101</v>
      </c>
      <c r="D39" s="23" t="s">
        <v>60</v>
      </c>
      <c r="E39" s="24" t="s">
        <v>24</v>
      </c>
      <c r="F39" s="22" t="s">
        <v>11</v>
      </c>
      <c r="G39" s="22" t="s">
        <v>104</v>
      </c>
      <c r="H39" s="25">
        <v>1188</v>
      </c>
      <c r="I39" s="25">
        <v>1188</v>
      </c>
    </row>
    <row r="40" spans="1:9" ht="33" x14ac:dyDescent="0.2">
      <c r="A40" s="20">
        <v>35</v>
      </c>
      <c r="B40" s="21" t="s">
        <v>31</v>
      </c>
      <c r="C40" s="22" t="s">
        <v>136</v>
      </c>
      <c r="D40" s="23" t="s">
        <v>60</v>
      </c>
      <c r="E40" s="24" t="s">
        <v>25</v>
      </c>
      <c r="F40" s="22" t="s">
        <v>11</v>
      </c>
      <c r="G40" s="22" t="s">
        <v>105</v>
      </c>
      <c r="H40" s="25">
        <v>891</v>
      </c>
      <c r="I40" s="25">
        <v>891</v>
      </c>
    </row>
    <row r="41" spans="1:9" ht="33" x14ac:dyDescent="0.2">
      <c r="A41" s="20">
        <v>36</v>
      </c>
      <c r="B41" s="21" t="s">
        <v>31</v>
      </c>
      <c r="C41" s="22" t="s">
        <v>136</v>
      </c>
      <c r="D41" s="23" t="s">
        <v>60</v>
      </c>
      <c r="E41" s="24" t="s">
        <v>25</v>
      </c>
      <c r="F41" s="22" t="s">
        <v>11</v>
      </c>
      <c r="G41" s="22" t="s">
        <v>106</v>
      </c>
      <c r="H41" s="25">
        <v>891</v>
      </c>
      <c r="I41" s="25">
        <v>891</v>
      </c>
    </row>
    <row r="42" spans="1:9" ht="33" x14ac:dyDescent="0.2">
      <c r="A42" s="20">
        <v>37</v>
      </c>
      <c r="B42" s="21" t="s">
        <v>107</v>
      </c>
      <c r="C42" s="22" t="s">
        <v>108</v>
      </c>
      <c r="D42" s="23" t="s">
        <v>55</v>
      </c>
      <c r="E42" s="24" t="s">
        <v>26</v>
      </c>
      <c r="F42" s="22" t="s">
        <v>17</v>
      </c>
      <c r="G42" s="22" t="s">
        <v>108</v>
      </c>
      <c r="H42" s="25">
        <v>453</v>
      </c>
      <c r="I42" s="25">
        <v>453</v>
      </c>
    </row>
    <row r="43" spans="1:9" ht="33" x14ac:dyDescent="0.2">
      <c r="A43" s="20">
        <v>38</v>
      </c>
      <c r="B43" s="21" t="s">
        <v>32</v>
      </c>
      <c r="C43" s="22" t="s">
        <v>109</v>
      </c>
      <c r="D43" s="23" t="s">
        <v>55</v>
      </c>
      <c r="E43" s="24" t="s">
        <v>24</v>
      </c>
      <c r="F43" s="22" t="s">
        <v>20</v>
      </c>
      <c r="G43" s="22" t="s">
        <v>110</v>
      </c>
      <c r="H43" s="25">
        <v>940</v>
      </c>
      <c r="I43" s="25">
        <v>940</v>
      </c>
    </row>
    <row r="44" spans="1:9" ht="33" x14ac:dyDescent="0.2">
      <c r="A44" s="20">
        <v>39</v>
      </c>
      <c r="B44" s="21" t="s">
        <v>111</v>
      </c>
      <c r="C44" s="22" t="s">
        <v>112</v>
      </c>
      <c r="D44" s="23" t="s">
        <v>55</v>
      </c>
      <c r="E44" s="24" t="s">
        <v>26</v>
      </c>
      <c r="F44" s="22" t="s">
        <v>16</v>
      </c>
      <c r="G44" s="22" t="s">
        <v>113</v>
      </c>
      <c r="H44" s="25">
        <v>511</v>
      </c>
      <c r="I44" s="25">
        <v>511</v>
      </c>
    </row>
    <row r="45" spans="1:9" ht="33" x14ac:dyDescent="0.2">
      <c r="A45" s="20">
        <v>40</v>
      </c>
      <c r="B45" s="21" t="s">
        <v>111</v>
      </c>
      <c r="C45" s="22" t="s">
        <v>114</v>
      </c>
      <c r="D45" s="23" t="s">
        <v>55</v>
      </c>
      <c r="E45" s="24" t="s">
        <v>26</v>
      </c>
      <c r="F45" s="22" t="s">
        <v>16</v>
      </c>
      <c r="G45" s="22" t="s">
        <v>115</v>
      </c>
      <c r="H45" s="25">
        <v>511</v>
      </c>
      <c r="I45" s="25">
        <v>511</v>
      </c>
    </row>
    <row r="46" spans="1:9" ht="33" x14ac:dyDescent="0.2">
      <c r="A46" s="20">
        <v>41</v>
      </c>
      <c r="B46" s="21" t="s">
        <v>6</v>
      </c>
      <c r="C46" s="22" t="s">
        <v>116</v>
      </c>
      <c r="D46" s="23" t="s">
        <v>60</v>
      </c>
      <c r="E46" s="24" t="s">
        <v>25</v>
      </c>
      <c r="F46" s="22" t="s">
        <v>9</v>
      </c>
      <c r="G46" s="22" t="s">
        <v>117</v>
      </c>
      <c r="H46" s="25">
        <v>1092</v>
      </c>
      <c r="I46" s="25">
        <v>1092</v>
      </c>
    </row>
    <row r="47" spans="1:9" ht="33" x14ac:dyDescent="0.2">
      <c r="A47" s="20">
        <v>42</v>
      </c>
      <c r="B47" s="21" t="s">
        <v>6</v>
      </c>
      <c r="C47" s="22" t="s">
        <v>118</v>
      </c>
      <c r="D47" s="23" t="s">
        <v>60</v>
      </c>
      <c r="E47" s="24" t="s">
        <v>25</v>
      </c>
      <c r="F47" s="22" t="s">
        <v>9</v>
      </c>
      <c r="G47" s="22" t="s">
        <v>119</v>
      </c>
      <c r="H47" s="25">
        <v>1092</v>
      </c>
      <c r="I47" s="25">
        <v>1092</v>
      </c>
    </row>
    <row r="48" spans="1:9" ht="33" x14ac:dyDescent="0.2">
      <c r="A48" s="20">
        <v>43</v>
      </c>
      <c r="B48" s="21" t="s">
        <v>6</v>
      </c>
      <c r="C48" s="22" t="s">
        <v>120</v>
      </c>
      <c r="D48" s="23" t="s">
        <v>60</v>
      </c>
      <c r="E48" s="24" t="s">
        <v>25</v>
      </c>
      <c r="F48" s="22" t="s">
        <v>9</v>
      </c>
      <c r="G48" s="22" t="s">
        <v>121</v>
      </c>
      <c r="H48" s="25">
        <v>1092</v>
      </c>
      <c r="I48" s="25">
        <v>1092</v>
      </c>
    </row>
    <row r="49" spans="1:9" ht="33" x14ac:dyDescent="0.2">
      <c r="A49" s="20">
        <v>44</v>
      </c>
      <c r="B49" s="21" t="s">
        <v>6</v>
      </c>
      <c r="C49" s="22" t="s">
        <v>23</v>
      </c>
      <c r="D49" s="23" t="s">
        <v>60</v>
      </c>
      <c r="E49" s="24" t="s">
        <v>24</v>
      </c>
      <c r="F49" s="22" t="s">
        <v>9</v>
      </c>
      <c r="G49" s="22" t="s">
        <v>7</v>
      </c>
      <c r="H49" s="25">
        <v>1457</v>
      </c>
      <c r="I49" s="25">
        <v>1457</v>
      </c>
    </row>
    <row r="50" spans="1:9" ht="33" x14ac:dyDescent="0.2">
      <c r="A50" s="20">
        <v>45</v>
      </c>
      <c r="B50" s="21" t="s">
        <v>6</v>
      </c>
      <c r="C50" s="22" t="s">
        <v>122</v>
      </c>
      <c r="D50" s="23" t="s">
        <v>60</v>
      </c>
      <c r="E50" s="24" t="s">
        <v>24</v>
      </c>
      <c r="F50" s="22" t="s">
        <v>9</v>
      </c>
      <c r="G50" s="22" t="s">
        <v>123</v>
      </c>
      <c r="H50" s="25">
        <v>1457</v>
      </c>
      <c r="I50" s="25">
        <v>1457</v>
      </c>
    </row>
    <row r="51" spans="1:9" ht="49.5" x14ac:dyDescent="0.2">
      <c r="A51" s="20">
        <v>46</v>
      </c>
      <c r="B51" s="21" t="s">
        <v>245</v>
      </c>
      <c r="C51" s="22" t="s">
        <v>124</v>
      </c>
      <c r="D51" s="23" t="s">
        <v>55</v>
      </c>
      <c r="E51" s="24" t="s">
        <v>26</v>
      </c>
      <c r="F51" s="22" t="s">
        <v>125</v>
      </c>
      <c r="G51" s="22" t="s">
        <v>126</v>
      </c>
      <c r="H51" s="25">
        <v>404</v>
      </c>
      <c r="I51" s="25">
        <v>404</v>
      </c>
    </row>
    <row r="52" spans="1:9" ht="33" x14ac:dyDescent="0.2">
      <c r="A52" s="20">
        <v>47</v>
      </c>
      <c r="B52" s="21" t="s">
        <v>33</v>
      </c>
      <c r="C52" s="22" t="s">
        <v>127</v>
      </c>
      <c r="D52" s="23" t="s">
        <v>60</v>
      </c>
      <c r="E52" s="24" t="s">
        <v>24</v>
      </c>
      <c r="F52" s="22" t="s">
        <v>19</v>
      </c>
      <c r="G52" s="22" t="s">
        <v>48</v>
      </c>
      <c r="H52" s="25">
        <v>927</v>
      </c>
      <c r="I52" s="25">
        <v>927</v>
      </c>
    </row>
    <row r="53" spans="1:9" s="2" customFormat="1" ht="16.5" x14ac:dyDescent="0.2">
      <c r="A53" s="27"/>
      <c r="B53" s="28" t="s">
        <v>1</v>
      </c>
      <c r="C53" s="28"/>
      <c r="D53" s="28"/>
      <c r="E53" s="28"/>
      <c r="F53" s="28"/>
      <c r="G53" s="28"/>
      <c r="H53" s="29">
        <f>SUM(H6:H52)</f>
        <v>45519</v>
      </c>
      <c r="I53" s="29">
        <f>SUM(I6:I52)</f>
        <v>45519</v>
      </c>
    </row>
    <row r="54" spans="1:9" ht="31.15" customHeight="1" x14ac:dyDescent="0.2">
      <c r="A54" s="68" t="s">
        <v>27</v>
      </c>
      <c r="B54" s="68"/>
      <c r="C54" s="68"/>
      <c r="D54" s="68"/>
      <c r="E54" s="68"/>
      <c r="F54" s="68"/>
      <c r="G54" s="68"/>
      <c r="H54" s="68"/>
      <c r="I54" s="68"/>
    </row>
  </sheetData>
  <mergeCells count="4">
    <mergeCell ref="A54:I54"/>
    <mergeCell ref="A1:I1"/>
    <mergeCell ref="A2:I2"/>
    <mergeCell ref="A3:I3"/>
  </mergeCells>
  <conditionalFormatting sqref="G6:G52">
    <cfRule type="duplicateValues" dxfId="0" priority="2"/>
  </conditionalFormatting>
  <pageMargins left="0.43307086614173229" right="0.43307086614173229" top="0.74803149606299213" bottom="0.74803149606299213" header="0.31496062992125984" footer="0.31496062992125984"/>
  <pageSetup paperSize="9" scale="59" fitToHeight="0" orientation="portrait" r:id="rId1"/>
  <headerFooter>
    <oddFooter>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1AB656-514C-4198-A84B-329847E7BC46}">
  <sheetPr>
    <pageSetUpPr fitToPage="1"/>
  </sheetPr>
  <dimension ref="A1:V186"/>
  <sheetViews>
    <sheetView zoomScaleNormal="100" workbookViewId="0">
      <selection sqref="A1:V1"/>
    </sheetView>
  </sheetViews>
  <sheetFormatPr defaultColWidth="9" defaultRowHeight="12.75" x14ac:dyDescent="0.2"/>
  <cols>
    <col min="1" max="1" width="24.875" style="8" customWidth="1"/>
    <col min="2" max="2" width="4.5" style="8" bestFit="1" customWidth="1"/>
    <col min="3" max="4" width="7.25" style="8" bestFit="1" customWidth="1"/>
    <col min="5" max="5" width="7.625" style="8" bestFit="1" customWidth="1"/>
    <col min="6" max="6" width="7.25" style="8" bestFit="1" customWidth="1"/>
    <col min="7" max="7" width="11.125" style="8" bestFit="1" customWidth="1"/>
    <col min="8" max="8" width="5.75" style="8" bestFit="1" customWidth="1"/>
    <col min="9" max="9" width="7.875" style="8" bestFit="1" customWidth="1"/>
    <col min="10" max="10" width="6.75" style="8" bestFit="1" customWidth="1"/>
    <col min="11" max="11" width="5.75" style="8" bestFit="1" customWidth="1"/>
    <col min="12" max="12" width="8.5" style="8" bestFit="1" customWidth="1"/>
    <col min="13" max="13" width="6.75" style="8" bestFit="1" customWidth="1"/>
    <col min="14" max="14" width="5.75" style="8" bestFit="1" customWidth="1"/>
    <col min="15" max="15" width="8.5" style="8" bestFit="1" customWidth="1"/>
    <col min="16" max="16" width="6.75" style="8" bestFit="1" customWidth="1"/>
    <col min="17" max="17" width="5.75" style="8" bestFit="1" customWidth="1"/>
    <col min="18" max="18" width="8.5" style="8" bestFit="1" customWidth="1"/>
    <col min="19" max="19" width="6.75" style="8" bestFit="1" customWidth="1"/>
    <col min="20" max="20" width="5.75" style="8" bestFit="1" customWidth="1"/>
    <col min="21" max="21" width="8.5" style="8" bestFit="1" customWidth="1"/>
    <col min="22" max="22" width="6.75" style="8" bestFit="1" customWidth="1"/>
    <col min="23" max="16384" width="9" style="8"/>
  </cols>
  <sheetData>
    <row r="1" spans="1:22" s="7" customFormat="1" ht="43.15" customHeight="1" x14ac:dyDescent="0.2">
      <c r="A1" s="77" t="s">
        <v>138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</row>
    <row r="2" spans="1:22" s="7" customFormat="1" ht="12.75" customHeight="1" x14ac:dyDescent="0.2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</row>
    <row r="3" spans="1:22" s="7" customFormat="1" ht="18" x14ac:dyDescent="0.25">
      <c r="A3" s="58" t="s">
        <v>246</v>
      </c>
      <c r="B3" s="58"/>
      <c r="C3" s="58"/>
      <c r="D3" s="58"/>
      <c r="E3" s="58"/>
      <c r="F3" s="58"/>
      <c r="G3" s="58"/>
      <c r="H3" s="58"/>
      <c r="I3" s="58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</row>
    <row r="4" spans="1:22" s="7" customFormat="1" ht="18" x14ac:dyDescent="0.25">
      <c r="A4" s="58" t="s">
        <v>139</v>
      </c>
      <c r="B4" s="58"/>
      <c r="C4" s="58"/>
      <c r="D4" s="58"/>
      <c r="E4" s="58"/>
      <c r="F4" s="58"/>
      <c r="G4" s="58"/>
      <c r="H4" s="58"/>
      <c r="I4" s="58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</row>
    <row r="5" spans="1:22" s="7" customFormat="1" ht="18" x14ac:dyDescent="0.25">
      <c r="A5" s="59" t="s">
        <v>140</v>
      </c>
      <c r="B5" s="58"/>
      <c r="C5" s="58"/>
      <c r="D5" s="58"/>
      <c r="E5" s="58"/>
      <c r="F5" s="58"/>
      <c r="G5" s="58"/>
      <c r="H5" s="58"/>
      <c r="I5" s="58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</row>
    <row r="6" spans="1:22" s="7" customFormat="1" ht="18" x14ac:dyDescent="0.25">
      <c r="A6" s="60" t="s">
        <v>141</v>
      </c>
      <c r="B6" s="60"/>
      <c r="C6" s="60"/>
      <c r="D6" s="60"/>
      <c r="E6" s="60"/>
      <c r="F6" s="60"/>
      <c r="G6" s="60"/>
      <c r="H6" s="60"/>
      <c r="I6" s="60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</row>
    <row r="7" spans="1:22" s="7" customFormat="1" ht="18" x14ac:dyDescent="0.25">
      <c r="A7" s="60" t="s">
        <v>142</v>
      </c>
      <c r="B7" s="60"/>
      <c r="C7" s="60"/>
      <c r="D7" s="60"/>
      <c r="E7" s="60"/>
      <c r="F7" s="60"/>
      <c r="G7" s="60"/>
      <c r="H7" s="60"/>
      <c r="I7" s="60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</row>
    <row r="8" spans="1:22" s="7" customFormat="1" ht="18" x14ac:dyDescent="0.25">
      <c r="A8" s="60" t="s">
        <v>143</v>
      </c>
      <c r="B8" s="60"/>
      <c r="C8" s="60"/>
      <c r="D8" s="60"/>
      <c r="E8" s="60"/>
      <c r="F8" s="60"/>
      <c r="G8" s="60"/>
      <c r="H8" s="60"/>
      <c r="I8" s="60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</row>
    <row r="9" spans="1:22" s="7" customFormat="1" ht="18" x14ac:dyDescent="0.25">
      <c r="A9" s="61" t="s">
        <v>247</v>
      </c>
      <c r="B9" s="61"/>
      <c r="C9" s="61"/>
      <c r="D9" s="61"/>
      <c r="E9" s="61"/>
      <c r="F9" s="61"/>
      <c r="G9" s="61"/>
      <c r="H9" s="61"/>
      <c r="I9" s="61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</row>
    <row r="10" spans="1:22" s="7" customFormat="1" ht="18" x14ac:dyDescent="0.25">
      <c r="A10" s="58" t="s">
        <v>144</v>
      </c>
      <c r="B10" s="58"/>
      <c r="C10" s="58"/>
      <c r="D10" s="58"/>
      <c r="E10" s="58"/>
      <c r="F10" s="58"/>
      <c r="G10" s="58"/>
      <c r="H10" s="58"/>
      <c r="I10" s="58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</row>
    <row r="11" spans="1:22" s="7" customFormat="1" ht="228.6" customHeight="1" x14ac:dyDescent="0.25">
      <c r="A11" s="72" t="s">
        <v>145</v>
      </c>
      <c r="B11" s="72"/>
      <c r="C11" s="72"/>
      <c r="D11" s="72"/>
      <c r="E11" s="72"/>
      <c r="F11" s="72"/>
      <c r="G11" s="72"/>
      <c r="H11" s="72"/>
      <c r="I11" s="72"/>
      <c r="J11" s="72"/>
      <c r="K11" s="72"/>
      <c r="L11" s="72"/>
      <c r="M11" s="72"/>
      <c r="N11" s="15"/>
      <c r="O11" s="15"/>
      <c r="P11" s="15"/>
      <c r="Q11" s="15"/>
      <c r="R11" s="15"/>
      <c r="S11" s="15"/>
      <c r="T11" s="15"/>
      <c r="U11" s="15"/>
      <c r="V11" s="15"/>
    </row>
    <row r="12" spans="1:22" s="7" customFormat="1" ht="34.9" customHeight="1" x14ac:dyDescent="0.2">
      <c r="A12" s="72" t="s">
        <v>146</v>
      </c>
      <c r="B12" s="72"/>
      <c r="C12" s="72"/>
      <c r="D12" s="72"/>
      <c r="E12" s="72"/>
      <c r="F12" s="72"/>
      <c r="G12" s="72"/>
      <c r="H12" s="72"/>
      <c r="I12" s="72"/>
      <c r="J12" s="72"/>
      <c r="K12" s="72"/>
      <c r="L12" s="72"/>
      <c r="M12" s="72"/>
      <c r="N12" s="72"/>
      <c r="O12" s="72"/>
      <c r="P12" s="72"/>
      <c r="Q12" s="72"/>
      <c r="R12" s="72"/>
      <c r="S12" s="72"/>
      <c r="T12" s="72"/>
      <c r="U12" s="72"/>
      <c r="V12" s="72"/>
    </row>
    <row r="13" spans="1:22" s="7" customFormat="1" ht="32.450000000000003" customHeight="1" x14ac:dyDescent="0.2">
      <c r="A13" s="72" t="s">
        <v>147</v>
      </c>
      <c r="B13" s="72"/>
      <c r="C13" s="72"/>
      <c r="D13" s="72"/>
      <c r="E13" s="72"/>
      <c r="F13" s="72"/>
      <c r="G13" s="72"/>
      <c r="H13" s="72"/>
      <c r="I13" s="72"/>
      <c r="J13" s="72"/>
      <c r="K13" s="72"/>
      <c r="L13" s="72"/>
      <c r="M13" s="72"/>
      <c r="N13" s="72"/>
      <c r="O13" s="72"/>
      <c r="P13" s="72"/>
      <c r="Q13" s="72"/>
      <c r="R13" s="72"/>
      <c r="S13" s="72"/>
      <c r="T13" s="72"/>
      <c r="U13" s="72"/>
      <c r="V13" s="72"/>
    </row>
    <row r="14" spans="1:22" s="7" customFormat="1" ht="18" x14ac:dyDescent="0.25">
      <c r="A14" s="62" t="s">
        <v>148</v>
      </c>
      <c r="B14" s="59"/>
      <c r="C14" s="59"/>
      <c r="D14" s="59"/>
      <c r="E14" s="59"/>
      <c r="F14" s="59"/>
      <c r="G14" s="59"/>
      <c r="H14" s="59"/>
      <c r="I14" s="63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</row>
    <row r="15" spans="1:22" s="7" customFormat="1" ht="18" x14ac:dyDescent="0.25">
      <c r="A15" s="58" t="s">
        <v>149</v>
      </c>
      <c r="B15" s="58"/>
      <c r="C15" s="58"/>
      <c r="D15" s="58"/>
      <c r="E15" s="58"/>
      <c r="F15" s="58"/>
      <c r="G15" s="58"/>
      <c r="H15" s="58"/>
      <c r="I15" s="58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</row>
    <row r="16" spans="1:22" s="7" customFormat="1" ht="18" x14ac:dyDescent="0.25">
      <c r="A16" s="64" t="s">
        <v>150</v>
      </c>
      <c r="B16" s="59"/>
      <c r="C16" s="59"/>
      <c r="D16" s="59"/>
      <c r="E16" s="59"/>
      <c r="F16" s="59"/>
      <c r="G16" s="59"/>
      <c r="H16" s="59"/>
      <c r="I16" s="63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</row>
    <row r="17" spans="1:22" s="7" customFormat="1" ht="18" x14ac:dyDescent="0.25">
      <c r="A17" s="59" t="s">
        <v>151</v>
      </c>
      <c r="B17" s="59"/>
      <c r="C17" s="59"/>
      <c r="D17" s="59"/>
      <c r="E17" s="59"/>
      <c r="F17" s="59"/>
      <c r="G17" s="59"/>
      <c r="H17" s="59"/>
      <c r="I17" s="59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</row>
    <row r="18" spans="1:22" s="7" customFormat="1" ht="18" x14ac:dyDescent="0.25">
      <c r="A18" s="59" t="s">
        <v>152</v>
      </c>
      <c r="B18" s="59"/>
      <c r="C18" s="59"/>
      <c r="D18" s="59"/>
      <c r="E18" s="59"/>
      <c r="F18" s="59"/>
      <c r="G18" s="59"/>
      <c r="H18" s="59"/>
      <c r="I18" s="63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</row>
    <row r="19" spans="1:22" s="7" customFormat="1" ht="18" x14ac:dyDescent="0.25">
      <c r="A19" s="59" t="s">
        <v>248</v>
      </c>
      <c r="B19" s="59"/>
      <c r="C19" s="59"/>
      <c r="D19" s="59"/>
      <c r="E19" s="59"/>
      <c r="F19" s="59"/>
      <c r="G19" s="59"/>
      <c r="H19" s="59"/>
      <c r="I19" s="63"/>
      <c r="J19" s="63"/>
      <c r="K19" s="63"/>
      <c r="L19" s="63"/>
      <c r="M19" s="63"/>
      <c r="N19" s="15"/>
      <c r="O19" s="15"/>
      <c r="P19" s="15"/>
      <c r="Q19" s="15"/>
      <c r="R19" s="15"/>
      <c r="S19" s="15"/>
      <c r="T19" s="15"/>
      <c r="U19" s="15"/>
      <c r="V19" s="15"/>
    </row>
    <row r="20" spans="1:22" s="7" customFormat="1" ht="18" x14ac:dyDescent="0.25">
      <c r="A20" s="59" t="s">
        <v>153</v>
      </c>
      <c r="B20" s="59"/>
      <c r="C20" s="59"/>
      <c r="D20" s="59"/>
      <c r="E20" s="59"/>
      <c r="F20" s="59"/>
      <c r="G20" s="59"/>
      <c r="H20" s="59"/>
      <c r="I20" s="63"/>
      <c r="J20" s="63"/>
      <c r="K20" s="63"/>
      <c r="L20" s="63"/>
      <c r="M20" s="63"/>
      <c r="N20" s="15"/>
      <c r="O20" s="15"/>
      <c r="P20" s="15"/>
      <c r="Q20" s="15"/>
      <c r="R20" s="15"/>
      <c r="S20" s="15"/>
      <c r="T20" s="15"/>
      <c r="U20" s="15"/>
      <c r="V20" s="15"/>
    </row>
    <row r="21" spans="1:22" s="7" customFormat="1" ht="18" x14ac:dyDescent="0.25">
      <c r="A21" s="59" t="s">
        <v>154</v>
      </c>
      <c r="B21" s="59"/>
      <c r="C21" s="59"/>
      <c r="D21" s="59"/>
      <c r="E21" s="59"/>
      <c r="F21" s="59"/>
      <c r="G21" s="59"/>
      <c r="H21" s="59"/>
      <c r="I21" s="63"/>
      <c r="J21" s="63"/>
      <c r="K21" s="63"/>
      <c r="L21" s="63"/>
      <c r="M21" s="63"/>
      <c r="N21" s="15"/>
      <c r="O21" s="15"/>
      <c r="P21" s="15"/>
      <c r="Q21" s="15"/>
      <c r="R21" s="15"/>
      <c r="S21" s="15"/>
      <c r="T21" s="15"/>
      <c r="U21" s="15"/>
      <c r="V21" s="15"/>
    </row>
    <row r="22" spans="1:22" s="7" customFormat="1" ht="18" x14ac:dyDescent="0.25">
      <c r="A22" s="59"/>
      <c r="B22" s="59"/>
      <c r="C22" s="59"/>
      <c r="D22" s="59"/>
      <c r="E22" s="59"/>
      <c r="F22" s="59"/>
      <c r="G22" s="59"/>
      <c r="H22" s="59"/>
      <c r="I22" s="63"/>
      <c r="J22" s="63"/>
      <c r="K22" s="63"/>
      <c r="L22" s="63"/>
      <c r="M22" s="63"/>
      <c r="N22" s="15"/>
      <c r="O22" s="15"/>
      <c r="P22" s="15"/>
      <c r="Q22" s="15"/>
      <c r="R22" s="15"/>
      <c r="S22" s="15"/>
      <c r="T22" s="15"/>
      <c r="U22" s="15"/>
      <c r="V22" s="15"/>
    </row>
    <row r="23" spans="1:22" s="7" customFormat="1" ht="18.75" thickBot="1" x14ac:dyDescent="0.3">
      <c r="A23" s="65" t="s">
        <v>155</v>
      </c>
      <c r="B23" s="59"/>
      <c r="C23" s="59"/>
      <c r="D23" s="59"/>
      <c r="E23" s="59"/>
      <c r="F23" s="59"/>
      <c r="G23" s="59"/>
      <c r="H23" s="59"/>
      <c r="I23" s="59"/>
      <c r="J23" s="63"/>
      <c r="K23" s="63"/>
      <c r="L23" s="63"/>
      <c r="M23" s="63"/>
      <c r="N23" s="15"/>
      <c r="O23" s="15"/>
      <c r="P23" s="15"/>
      <c r="Q23" s="15"/>
      <c r="R23" s="15"/>
      <c r="S23" s="15"/>
      <c r="T23" s="15"/>
      <c r="U23" s="15"/>
      <c r="V23" s="15"/>
    </row>
    <row r="24" spans="1:22" s="7" customFormat="1" ht="35.450000000000003" customHeight="1" x14ac:dyDescent="0.2">
      <c r="A24" s="73" t="s">
        <v>8</v>
      </c>
      <c r="B24" s="75" t="s">
        <v>156</v>
      </c>
      <c r="C24" s="75" t="s">
        <v>157</v>
      </c>
      <c r="D24" s="75" t="s">
        <v>158</v>
      </c>
      <c r="E24" s="75" t="s">
        <v>159</v>
      </c>
      <c r="F24" s="75" t="s">
        <v>160</v>
      </c>
      <c r="G24" s="75" t="s">
        <v>161</v>
      </c>
      <c r="H24" s="75" t="s">
        <v>162</v>
      </c>
      <c r="I24" s="75"/>
      <c r="J24" s="75"/>
      <c r="K24" s="75" t="s">
        <v>163</v>
      </c>
      <c r="L24" s="75"/>
      <c r="M24" s="75"/>
      <c r="N24" s="75" t="s">
        <v>164</v>
      </c>
      <c r="O24" s="75"/>
      <c r="P24" s="75"/>
      <c r="Q24" s="75" t="s">
        <v>165</v>
      </c>
      <c r="R24" s="75"/>
      <c r="S24" s="75"/>
      <c r="T24" s="78" t="s">
        <v>166</v>
      </c>
      <c r="U24" s="79"/>
      <c r="V24" s="80"/>
    </row>
    <row r="25" spans="1:22" s="7" customFormat="1" ht="16.5" thickBot="1" x14ac:dyDescent="0.25">
      <c r="A25" s="74"/>
      <c r="B25" s="76"/>
      <c r="C25" s="76"/>
      <c r="D25" s="76"/>
      <c r="E25" s="76"/>
      <c r="F25" s="76"/>
      <c r="G25" s="76"/>
      <c r="H25" s="30" t="s">
        <v>167</v>
      </c>
      <c r="I25" s="30" t="s">
        <v>168</v>
      </c>
      <c r="J25" s="30" t="s">
        <v>169</v>
      </c>
      <c r="K25" s="30" t="s">
        <v>167</v>
      </c>
      <c r="L25" s="30" t="s">
        <v>170</v>
      </c>
      <c r="M25" s="30" t="s">
        <v>169</v>
      </c>
      <c r="N25" s="30" t="s">
        <v>167</v>
      </c>
      <c r="O25" s="30" t="s">
        <v>170</v>
      </c>
      <c r="P25" s="30" t="s">
        <v>169</v>
      </c>
      <c r="Q25" s="67" t="s">
        <v>167</v>
      </c>
      <c r="R25" s="67" t="s">
        <v>170</v>
      </c>
      <c r="S25" s="67" t="s">
        <v>169</v>
      </c>
      <c r="T25" s="66" t="s">
        <v>167</v>
      </c>
      <c r="U25" s="56" t="s">
        <v>170</v>
      </c>
      <c r="V25" s="57" t="s">
        <v>169</v>
      </c>
    </row>
    <row r="26" spans="1:22" s="7" customFormat="1" ht="16.149999999999999" customHeight="1" x14ac:dyDescent="0.2">
      <c r="A26" s="31" t="s">
        <v>171</v>
      </c>
      <c r="B26" s="32">
        <v>202</v>
      </c>
      <c r="C26" s="33">
        <f>B26/MAX(B:B)</f>
        <v>0.88986784140969166</v>
      </c>
      <c r="D26" s="33">
        <v>8.2471456224400025E-2</v>
      </c>
      <c r="E26" s="33">
        <f t="shared" ref="E26:E89" si="0">IF(D26&lt;MEDIAN($D$26:$D$95),MEDIAN($D$26:$D$95),D26)</f>
        <v>8.2471456224400025E-2</v>
      </c>
      <c r="F26" s="33">
        <f t="shared" ref="F26:F89" si="1">C26*E26</f>
        <v>7.3388696728320726E-2</v>
      </c>
      <c r="G26" s="33">
        <f t="shared" ref="G26:G89" si="2">(9*(F26-MIN($F$26:$F$95))/(MAX($F$26:$F$95)-MIN($F$26:$F$95))+1)/10</f>
        <v>1</v>
      </c>
      <c r="H26" s="34">
        <f>7000*1*1.4*G26</f>
        <v>9800</v>
      </c>
      <c r="I26" s="34">
        <f>7000*0.75*1.4*G26</f>
        <v>7349.9999999999991</v>
      </c>
      <c r="J26" s="34">
        <f>7000*0.5*1.4*G26</f>
        <v>4900</v>
      </c>
      <c r="K26" s="34">
        <f>7000*1*1.15*G26</f>
        <v>8049.9999999999991</v>
      </c>
      <c r="L26" s="34">
        <f>7000*0.75*1.15*G26</f>
        <v>6037.4999999999991</v>
      </c>
      <c r="M26" s="34">
        <f>7000*0.5*1.15*G26</f>
        <v>4024.9999999999995</v>
      </c>
      <c r="N26" s="34">
        <f>7000*1*1*G26</f>
        <v>7000</v>
      </c>
      <c r="O26" s="34">
        <f>7000*0.75*1*G26</f>
        <v>5250</v>
      </c>
      <c r="P26" s="34">
        <f>7000*0.5*1*G26</f>
        <v>3500</v>
      </c>
      <c r="Q26" s="34">
        <f>7000*1*0.75*G26</f>
        <v>5250</v>
      </c>
      <c r="R26" s="34">
        <f>7000*0.75*0.75*G26</f>
        <v>3937.5</v>
      </c>
      <c r="S26" s="34">
        <f>7000*0.5*0.75*G26</f>
        <v>2625</v>
      </c>
      <c r="T26" s="35">
        <f>7000*1*0.5*G26</f>
        <v>3500</v>
      </c>
      <c r="U26" s="35">
        <f>7000*0.75*0.5*G26</f>
        <v>2625</v>
      </c>
      <c r="V26" s="36">
        <f>7000*0.5*0.5*G26</f>
        <v>1750</v>
      </c>
    </row>
    <row r="27" spans="1:22" s="7" customFormat="1" ht="16.149999999999999" customHeight="1" x14ac:dyDescent="0.2">
      <c r="A27" s="37" t="s">
        <v>172</v>
      </c>
      <c r="B27" s="38">
        <v>211</v>
      </c>
      <c r="C27" s="39">
        <f>B27/MAX(B:B)</f>
        <v>0.92951541850220265</v>
      </c>
      <c r="D27" s="39">
        <v>7.2980560653425466E-2</v>
      </c>
      <c r="E27" s="39">
        <f t="shared" si="0"/>
        <v>7.2980560653425466E-2</v>
      </c>
      <c r="F27" s="39">
        <f t="shared" si="1"/>
        <v>6.7836556378294152E-2</v>
      </c>
      <c r="G27" s="39">
        <f t="shared" si="2"/>
        <v>0.93031664882097986</v>
      </c>
      <c r="H27" s="40">
        <f t="shared" ref="H27:H90" si="3">7000*1*1.4*G27</f>
        <v>9117.1031584456032</v>
      </c>
      <c r="I27" s="40">
        <f t="shared" ref="I27:I90" si="4">7000*0.75*1.4*G27</f>
        <v>6837.8273688342015</v>
      </c>
      <c r="J27" s="40">
        <f t="shared" ref="J27:J90" si="5">7000*0.5*1.4*G27</f>
        <v>4558.5515792228016</v>
      </c>
      <c r="K27" s="40">
        <f t="shared" ref="K27:K90" si="6">7000*1*1.15*G27</f>
        <v>7489.0490230088872</v>
      </c>
      <c r="L27" s="40">
        <f t="shared" ref="L27:L90" si="7">7000*0.75*1.15*G27</f>
        <v>5616.7867672566654</v>
      </c>
      <c r="M27" s="40">
        <f t="shared" ref="M27:M90" si="8">7000*0.5*1.15*G27</f>
        <v>3744.5245115044436</v>
      </c>
      <c r="N27" s="40">
        <f t="shared" ref="N27:N90" si="9">7000*1*1*G27</f>
        <v>6512.2165417468586</v>
      </c>
      <c r="O27" s="40">
        <f t="shared" ref="O27:O90" si="10">7000*0.75*1*G27</f>
        <v>4884.1624063101444</v>
      </c>
      <c r="P27" s="40">
        <f t="shared" ref="P27:P90" si="11">7000*0.5*1*G27</f>
        <v>3256.1082708734293</v>
      </c>
      <c r="Q27" s="40">
        <f t="shared" ref="Q27:Q90" si="12">7000*1*0.75*G27</f>
        <v>4884.1624063101444</v>
      </c>
      <c r="R27" s="40">
        <f t="shared" ref="R27:R90" si="13">7000*0.75*0.75*G27</f>
        <v>3663.1218047326083</v>
      </c>
      <c r="S27" s="40">
        <f t="shared" ref="S27:S90" si="14">7000*0.5*0.75*G27</f>
        <v>2442.0812031550722</v>
      </c>
      <c r="T27" s="41">
        <f t="shared" ref="T27:T90" si="15">7000*1*0.5*G27</f>
        <v>3256.1082708734293</v>
      </c>
      <c r="U27" s="41">
        <f t="shared" ref="U27:U90" si="16">7000*0.75*0.5*G27</f>
        <v>2442.0812031550722</v>
      </c>
      <c r="V27" s="42">
        <f t="shared" ref="V27:V90" si="17">7000*0.5*0.5*G27</f>
        <v>1628.0541354367147</v>
      </c>
    </row>
    <row r="28" spans="1:22" s="7" customFormat="1" ht="16.149999999999999" customHeight="1" x14ac:dyDescent="0.2">
      <c r="A28" s="37" t="s">
        <v>11</v>
      </c>
      <c r="B28" s="38">
        <v>210</v>
      </c>
      <c r="C28" s="39">
        <f>B28/MAX(B:B)</f>
        <v>0.92511013215859028</v>
      </c>
      <c r="D28" s="39">
        <v>5.168048255034835E-2</v>
      </c>
      <c r="E28" s="39">
        <f t="shared" si="0"/>
        <v>5.168048255034835E-2</v>
      </c>
      <c r="F28" s="39">
        <f t="shared" si="1"/>
        <v>4.7810138042172483E-2</v>
      </c>
      <c r="G28" s="39">
        <f t="shared" si="2"/>
        <v>0.67897070765303869</v>
      </c>
      <c r="H28" s="40">
        <f t="shared" si="3"/>
        <v>6653.9129349997793</v>
      </c>
      <c r="I28" s="40">
        <f t="shared" si="4"/>
        <v>4990.4347012498338</v>
      </c>
      <c r="J28" s="40">
        <f t="shared" si="5"/>
        <v>3326.9564674998896</v>
      </c>
      <c r="K28" s="40">
        <f t="shared" si="6"/>
        <v>5465.7141966069612</v>
      </c>
      <c r="L28" s="40">
        <f t="shared" si="7"/>
        <v>4099.2856474552209</v>
      </c>
      <c r="M28" s="40">
        <f t="shared" si="8"/>
        <v>2732.8570983034806</v>
      </c>
      <c r="N28" s="40">
        <f t="shared" si="9"/>
        <v>4752.7949535712705</v>
      </c>
      <c r="O28" s="40">
        <f t="shared" si="10"/>
        <v>3564.5962151784529</v>
      </c>
      <c r="P28" s="40">
        <f t="shared" si="11"/>
        <v>2376.3974767856353</v>
      </c>
      <c r="Q28" s="40">
        <f t="shared" si="12"/>
        <v>3564.5962151784529</v>
      </c>
      <c r="R28" s="40">
        <f t="shared" si="13"/>
        <v>2673.44716138384</v>
      </c>
      <c r="S28" s="40">
        <f t="shared" si="14"/>
        <v>1782.2981075892264</v>
      </c>
      <c r="T28" s="41">
        <f t="shared" si="15"/>
        <v>2376.3974767856353</v>
      </c>
      <c r="U28" s="41">
        <f t="shared" si="16"/>
        <v>1782.2981075892264</v>
      </c>
      <c r="V28" s="42">
        <f t="shared" si="17"/>
        <v>1188.1987383928176</v>
      </c>
    </row>
    <row r="29" spans="1:22" s="7" customFormat="1" ht="16.149999999999999" customHeight="1" x14ac:dyDescent="0.2">
      <c r="A29" s="37" t="s">
        <v>173</v>
      </c>
      <c r="B29" s="38">
        <v>209</v>
      </c>
      <c r="C29" s="39">
        <f>B29/MAX(B:B)</f>
        <v>0.92070484581497802</v>
      </c>
      <c r="D29" s="39">
        <v>5.1757117008168582E-2</v>
      </c>
      <c r="E29" s="39">
        <f t="shared" si="0"/>
        <v>5.1757117008168582E-2</v>
      </c>
      <c r="F29" s="39">
        <f t="shared" si="1"/>
        <v>4.7653028434833634E-2</v>
      </c>
      <c r="G29" s="39">
        <f t="shared" si="2"/>
        <v>0.67699886918145935</v>
      </c>
      <c r="H29" s="40">
        <f t="shared" si="3"/>
        <v>6634.5889179783017</v>
      </c>
      <c r="I29" s="40">
        <f t="shared" si="4"/>
        <v>4975.9416884837256</v>
      </c>
      <c r="J29" s="40">
        <f t="shared" si="5"/>
        <v>3317.2944589891508</v>
      </c>
      <c r="K29" s="40">
        <f t="shared" si="6"/>
        <v>5449.8408969107468</v>
      </c>
      <c r="L29" s="40">
        <f t="shared" si="7"/>
        <v>4087.3806726830603</v>
      </c>
      <c r="M29" s="40">
        <f t="shared" si="8"/>
        <v>2724.9204484553734</v>
      </c>
      <c r="N29" s="40">
        <f t="shared" si="9"/>
        <v>4738.9920842702159</v>
      </c>
      <c r="O29" s="40">
        <f t="shared" si="10"/>
        <v>3554.2440632026614</v>
      </c>
      <c r="P29" s="40">
        <f t="shared" si="11"/>
        <v>2369.4960421351079</v>
      </c>
      <c r="Q29" s="40">
        <f t="shared" si="12"/>
        <v>3554.2440632026614</v>
      </c>
      <c r="R29" s="40">
        <f t="shared" si="13"/>
        <v>2665.6830474019962</v>
      </c>
      <c r="S29" s="40">
        <f t="shared" si="14"/>
        <v>1777.1220316013307</v>
      </c>
      <c r="T29" s="41">
        <f t="shared" si="15"/>
        <v>2369.4960421351079</v>
      </c>
      <c r="U29" s="41">
        <f t="shared" si="16"/>
        <v>1777.1220316013307</v>
      </c>
      <c r="V29" s="42">
        <f t="shared" si="17"/>
        <v>1184.748021067554</v>
      </c>
    </row>
    <row r="30" spans="1:22" s="7" customFormat="1" ht="16.149999999999999" customHeight="1" x14ac:dyDescent="0.2">
      <c r="A30" s="37" t="s">
        <v>12</v>
      </c>
      <c r="B30" s="38">
        <v>214</v>
      </c>
      <c r="C30" s="39">
        <f>B30/MAX(B:B)</f>
        <v>0.94273127753303965</v>
      </c>
      <c r="D30" s="39">
        <v>3.8788781108158324E-2</v>
      </c>
      <c r="E30" s="39">
        <f t="shared" si="0"/>
        <v>3.8788781108158324E-2</v>
      </c>
      <c r="F30" s="39">
        <f t="shared" si="1"/>
        <v>3.6567397168043532E-2</v>
      </c>
      <c r="G30" s="39">
        <f t="shared" si="2"/>
        <v>0.53786623061241423</v>
      </c>
      <c r="H30" s="40">
        <f t="shared" si="3"/>
        <v>5271.0890600016592</v>
      </c>
      <c r="I30" s="40">
        <f t="shared" si="4"/>
        <v>3953.3167950012439</v>
      </c>
      <c r="J30" s="40">
        <f t="shared" si="5"/>
        <v>2635.5445300008296</v>
      </c>
      <c r="K30" s="40">
        <f t="shared" si="6"/>
        <v>4329.823156429934</v>
      </c>
      <c r="L30" s="40">
        <f t="shared" si="7"/>
        <v>3247.3673673224503</v>
      </c>
      <c r="M30" s="40">
        <f t="shared" si="8"/>
        <v>2164.911578214967</v>
      </c>
      <c r="N30" s="40">
        <f t="shared" si="9"/>
        <v>3765.0636142868998</v>
      </c>
      <c r="O30" s="40">
        <f t="shared" si="10"/>
        <v>2823.7977107151746</v>
      </c>
      <c r="P30" s="40">
        <f t="shared" si="11"/>
        <v>1882.5318071434499</v>
      </c>
      <c r="Q30" s="40">
        <f t="shared" si="12"/>
        <v>2823.7977107151746</v>
      </c>
      <c r="R30" s="40">
        <f t="shared" si="13"/>
        <v>2117.848283036381</v>
      </c>
      <c r="S30" s="40">
        <f t="shared" si="14"/>
        <v>1411.8988553575873</v>
      </c>
      <c r="T30" s="41">
        <f t="shared" si="15"/>
        <v>1882.5318071434499</v>
      </c>
      <c r="U30" s="41">
        <f t="shared" si="16"/>
        <v>1411.8988553575873</v>
      </c>
      <c r="V30" s="42">
        <f t="shared" si="17"/>
        <v>941.26590357172495</v>
      </c>
    </row>
    <row r="31" spans="1:22" s="7" customFormat="1" ht="16.149999999999999" customHeight="1" x14ac:dyDescent="0.2">
      <c r="A31" s="37" t="s">
        <v>174</v>
      </c>
      <c r="B31" s="38">
        <v>136</v>
      </c>
      <c r="C31" s="39">
        <f>B31/MAX(B:B)</f>
        <v>0.59911894273127753</v>
      </c>
      <c r="D31" s="39">
        <v>5.0380727338996262E-2</v>
      </c>
      <c r="E31" s="39">
        <f t="shared" si="0"/>
        <v>5.0380727338996262E-2</v>
      </c>
      <c r="F31" s="39">
        <f t="shared" si="1"/>
        <v>3.0184048097372209E-2</v>
      </c>
      <c r="G31" s="39">
        <f t="shared" si="2"/>
        <v>0.45775061268000145</v>
      </c>
      <c r="H31" s="40">
        <f t="shared" si="3"/>
        <v>4485.9560042640142</v>
      </c>
      <c r="I31" s="40">
        <f t="shared" si="4"/>
        <v>3364.4670031980104</v>
      </c>
      <c r="J31" s="40">
        <f t="shared" si="5"/>
        <v>2242.9780021320071</v>
      </c>
      <c r="K31" s="40">
        <f t="shared" si="6"/>
        <v>3684.8924320740111</v>
      </c>
      <c r="L31" s="40">
        <f t="shared" si="7"/>
        <v>2763.6693240555082</v>
      </c>
      <c r="M31" s="40">
        <f t="shared" si="8"/>
        <v>1842.4462160370056</v>
      </c>
      <c r="N31" s="40">
        <f t="shared" si="9"/>
        <v>3204.2542887600102</v>
      </c>
      <c r="O31" s="40">
        <f t="shared" si="10"/>
        <v>2403.1907165700077</v>
      </c>
      <c r="P31" s="40">
        <f t="shared" si="11"/>
        <v>1602.1271443800051</v>
      </c>
      <c r="Q31" s="40">
        <f t="shared" si="12"/>
        <v>2403.1907165700077</v>
      </c>
      <c r="R31" s="40">
        <f t="shared" si="13"/>
        <v>1802.3930374275058</v>
      </c>
      <c r="S31" s="40">
        <f t="shared" si="14"/>
        <v>1201.5953582850038</v>
      </c>
      <c r="T31" s="41">
        <f t="shared" si="15"/>
        <v>1602.1271443800051</v>
      </c>
      <c r="U31" s="41">
        <f t="shared" si="16"/>
        <v>1201.5953582850038</v>
      </c>
      <c r="V31" s="42">
        <f t="shared" si="17"/>
        <v>801.06357219000256</v>
      </c>
    </row>
    <row r="32" spans="1:22" s="7" customFormat="1" ht="16.149999999999999" customHeight="1" x14ac:dyDescent="0.2">
      <c r="A32" s="37" t="s">
        <v>175</v>
      </c>
      <c r="B32" s="38">
        <v>222</v>
      </c>
      <c r="C32" s="39">
        <f>B32/MAX(B:B)</f>
        <v>0.97797356828193838</v>
      </c>
      <c r="D32" s="39">
        <v>2.9286097114351393E-2</v>
      </c>
      <c r="E32" s="39">
        <f t="shared" si="0"/>
        <v>2.9286097114351393E-2</v>
      </c>
      <c r="F32" s="39">
        <f t="shared" si="1"/>
        <v>2.864102889597361E-2</v>
      </c>
      <c r="G32" s="39">
        <f t="shared" si="2"/>
        <v>0.43838461288381209</v>
      </c>
      <c r="H32" s="40">
        <f t="shared" si="3"/>
        <v>4296.1692062613583</v>
      </c>
      <c r="I32" s="40">
        <f t="shared" si="4"/>
        <v>3222.1269046960183</v>
      </c>
      <c r="J32" s="40">
        <f t="shared" si="5"/>
        <v>2148.0846031306792</v>
      </c>
      <c r="K32" s="40">
        <f t="shared" si="6"/>
        <v>3528.9961337146869</v>
      </c>
      <c r="L32" s="40">
        <f t="shared" si="7"/>
        <v>2646.7471002860152</v>
      </c>
      <c r="M32" s="40">
        <f t="shared" si="8"/>
        <v>1764.4980668573435</v>
      </c>
      <c r="N32" s="40">
        <f t="shared" si="9"/>
        <v>3068.6922901866847</v>
      </c>
      <c r="O32" s="40">
        <f t="shared" si="10"/>
        <v>2301.5192176400133</v>
      </c>
      <c r="P32" s="40">
        <f t="shared" si="11"/>
        <v>1534.3461450933423</v>
      </c>
      <c r="Q32" s="40">
        <f t="shared" si="12"/>
        <v>2301.5192176400133</v>
      </c>
      <c r="R32" s="40">
        <f t="shared" si="13"/>
        <v>1726.1394132300102</v>
      </c>
      <c r="S32" s="40">
        <f t="shared" si="14"/>
        <v>1150.7596088200066</v>
      </c>
      <c r="T32" s="41">
        <f t="shared" si="15"/>
        <v>1534.3461450933423</v>
      </c>
      <c r="U32" s="41">
        <f t="shared" si="16"/>
        <v>1150.7596088200066</v>
      </c>
      <c r="V32" s="42">
        <f t="shared" si="17"/>
        <v>767.17307254667116</v>
      </c>
    </row>
    <row r="33" spans="1:22" s="7" customFormat="1" ht="16.149999999999999" customHeight="1" x14ac:dyDescent="0.2">
      <c r="A33" s="37" t="s">
        <v>13</v>
      </c>
      <c r="B33" s="38">
        <v>227</v>
      </c>
      <c r="C33" s="39">
        <f>B33/MAX(B:B)</f>
        <v>1</v>
      </c>
      <c r="D33" s="39">
        <v>2.2947147927040695E-2</v>
      </c>
      <c r="E33" s="39">
        <f t="shared" si="0"/>
        <v>2.2947147927040695E-2</v>
      </c>
      <c r="F33" s="39">
        <f t="shared" si="1"/>
        <v>2.2947147927040695E-2</v>
      </c>
      <c r="G33" s="39">
        <f t="shared" si="2"/>
        <v>0.36692231508224593</v>
      </c>
      <c r="H33" s="40">
        <f t="shared" si="3"/>
        <v>3595.8386878060101</v>
      </c>
      <c r="I33" s="40">
        <f t="shared" si="4"/>
        <v>2696.8790158545071</v>
      </c>
      <c r="J33" s="40">
        <f t="shared" si="5"/>
        <v>1797.919343903005</v>
      </c>
      <c r="K33" s="40">
        <f t="shared" si="6"/>
        <v>2953.7246364120792</v>
      </c>
      <c r="L33" s="40">
        <f t="shared" si="7"/>
        <v>2215.2934773090597</v>
      </c>
      <c r="M33" s="40">
        <f t="shared" si="8"/>
        <v>1476.8623182060396</v>
      </c>
      <c r="N33" s="40">
        <f t="shared" si="9"/>
        <v>2568.4562055757215</v>
      </c>
      <c r="O33" s="40">
        <f t="shared" si="10"/>
        <v>1926.3421541817911</v>
      </c>
      <c r="P33" s="40">
        <f t="shared" si="11"/>
        <v>1284.2281027878607</v>
      </c>
      <c r="Q33" s="40">
        <f t="shared" si="12"/>
        <v>1926.3421541817911</v>
      </c>
      <c r="R33" s="40">
        <f t="shared" si="13"/>
        <v>1444.7566156363434</v>
      </c>
      <c r="S33" s="40">
        <f t="shared" si="14"/>
        <v>963.17107709089555</v>
      </c>
      <c r="T33" s="41">
        <f t="shared" si="15"/>
        <v>1284.2281027878607</v>
      </c>
      <c r="U33" s="41">
        <f t="shared" si="16"/>
        <v>963.17107709089555</v>
      </c>
      <c r="V33" s="42">
        <f t="shared" si="17"/>
        <v>642.11405139393037</v>
      </c>
    </row>
    <row r="34" spans="1:22" s="7" customFormat="1" ht="16.149999999999999" customHeight="1" x14ac:dyDescent="0.2">
      <c r="A34" s="37" t="s">
        <v>176</v>
      </c>
      <c r="B34" s="38">
        <v>211</v>
      </c>
      <c r="C34" s="39">
        <f>B34/MAX(B:B)</f>
        <v>0.92951541850220265</v>
      </c>
      <c r="D34" s="39">
        <v>2.4459136985265025E-2</v>
      </c>
      <c r="E34" s="39">
        <f t="shared" si="0"/>
        <v>2.4459136985265025E-2</v>
      </c>
      <c r="F34" s="39">
        <f t="shared" si="1"/>
        <v>2.2735144951061322E-2</v>
      </c>
      <c r="G34" s="39">
        <f t="shared" si="2"/>
        <v>0.36426152538767387</v>
      </c>
      <c r="H34" s="40">
        <f t="shared" si="3"/>
        <v>3569.762948799204</v>
      </c>
      <c r="I34" s="40">
        <f t="shared" si="4"/>
        <v>2677.3222115994026</v>
      </c>
      <c r="J34" s="40">
        <f t="shared" si="5"/>
        <v>1784.881474399602</v>
      </c>
      <c r="K34" s="40">
        <f t="shared" si="6"/>
        <v>2932.3052793707743</v>
      </c>
      <c r="L34" s="40">
        <f t="shared" si="7"/>
        <v>2199.2289595280808</v>
      </c>
      <c r="M34" s="40">
        <f t="shared" si="8"/>
        <v>1466.1526396853872</v>
      </c>
      <c r="N34" s="40">
        <f t="shared" si="9"/>
        <v>2549.8306777137173</v>
      </c>
      <c r="O34" s="40">
        <f t="shared" si="10"/>
        <v>1912.3730082852878</v>
      </c>
      <c r="P34" s="40">
        <f t="shared" si="11"/>
        <v>1274.9153388568586</v>
      </c>
      <c r="Q34" s="40">
        <f t="shared" si="12"/>
        <v>1912.3730082852878</v>
      </c>
      <c r="R34" s="40">
        <f t="shared" si="13"/>
        <v>1434.2797562139658</v>
      </c>
      <c r="S34" s="40">
        <f t="shared" si="14"/>
        <v>956.18650414264391</v>
      </c>
      <c r="T34" s="41">
        <f t="shared" si="15"/>
        <v>1274.9153388568586</v>
      </c>
      <c r="U34" s="41">
        <f t="shared" si="16"/>
        <v>956.18650414264391</v>
      </c>
      <c r="V34" s="42">
        <f t="shared" si="17"/>
        <v>637.45766942842931</v>
      </c>
    </row>
    <row r="35" spans="1:22" s="7" customFormat="1" ht="16.149999999999999" customHeight="1" x14ac:dyDescent="0.2">
      <c r="A35" s="37" t="s">
        <v>177</v>
      </c>
      <c r="B35" s="38">
        <v>77</v>
      </c>
      <c r="C35" s="39">
        <f>B35/MAX(B:B)</f>
        <v>0.33920704845814981</v>
      </c>
      <c r="D35" s="39">
        <v>6.1378114691961194E-2</v>
      </c>
      <c r="E35" s="39">
        <f t="shared" si="0"/>
        <v>6.1378114691961194E-2</v>
      </c>
      <c r="F35" s="39">
        <f t="shared" si="1"/>
        <v>2.0819889124585957E-2</v>
      </c>
      <c r="G35" s="39">
        <f t="shared" si="2"/>
        <v>0.34022368845631673</v>
      </c>
      <c r="H35" s="40">
        <f t="shared" si="3"/>
        <v>3334.1921468719038</v>
      </c>
      <c r="I35" s="40">
        <f t="shared" si="4"/>
        <v>2500.6441101539276</v>
      </c>
      <c r="J35" s="40">
        <f t="shared" si="5"/>
        <v>1667.0960734359519</v>
      </c>
      <c r="K35" s="40">
        <f t="shared" si="6"/>
        <v>2738.8006920733492</v>
      </c>
      <c r="L35" s="40">
        <f t="shared" si="7"/>
        <v>2054.1005190550118</v>
      </c>
      <c r="M35" s="40">
        <f t="shared" si="8"/>
        <v>1369.4003460366746</v>
      </c>
      <c r="N35" s="40">
        <f t="shared" si="9"/>
        <v>2381.5658191942171</v>
      </c>
      <c r="O35" s="40">
        <f t="shared" si="10"/>
        <v>1786.1743643956629</v>
      </c>
      <c r="P35" s="40">
        <f t="shared" si="11"/>
        <v>1190.7829095971085</v>
      </c>
      <c r="Q35" s="40">
        <f t="shared" si="12"/>
        <v>1786.1743643956629</v>
      </c>
      <c r="R35" s="40">
        <f t="shared" si="13"/>
        <v>1339.6307732967471</v>
      </c>
      <c r="S35" s="40">
        <f t="shared" si="14"/>
        <v>893.08718219783145</v>
      </c>
      <c r="T35" s="41">
        <f t="shared" si="15"/>
        <v>1190.7829095971085</v>
      </c>
      <c r="U35" s="41">
        <f t="shared" si="16"/>
        <v>893.08718219783145</v>
      </c>
      <c r="V35" s="42">
        <f t="shared" si="17"/>
        <v>595.39145479855426</v>
      </c>
    </row>
    <row r="36" spans="1:22" s="7" customFormat="1" ht="16.149999999999999" customHeight="1" x14ac:dyDescent="0.2">
      <c r="A36" s="37" t="s">
        <v>178</v>
      </c>
      <c r="B36" s="38">
        <v>198</v>
      </c>
      <c r="C36" s="39">
        <f>B36/MAX(B:B)</f>
        <v>0.8722466960352423</v>
      </c>
      <c r="D36" s="39">
        <v>2.2149604133818196E-2</v>
      </c>
      <c r="E36" s="39">
        <f t="shared" si="0"/>
        <v>2.2149604133818196E-2</v>
      </c>
      <c r="F36" s="39">
        <f t="shared" si="1"/>
        <v>1.9319919024211468E-2</v>
      </c>
      <c r="G36" s="39">
        <f t="shared" si="2"/>
        <v>0.32139798581320445</v>
      </c>
      <c r="H36" s="40">
        <f t="shared" si="3"/>
        <v>3149.7002609694036</v>
      </c>
      <c r="I36" s="40">
        <f t="shared" si="4"/>
        <v>2362.2751957270525</v>
      </c>
      <c r="J36" s="40">
        <f t="shared" si="5"/>
        <v>1574.8501304847018</v>
      </c>
      <c r="K36" s="40">
        <f t="shared" si="6"/>
        <v>2587.2537857962957</v>
      </c>
      <c r="L36" s="40">
        <f t="shared" si="7"/>
        <v>1940.4403393472217</v>
      </c>
      <c r="M36" s="40">
        <f t="shared" si="8"/>
        <v>1293.6268928981478</v>
      </c>
      <c r="N36" s="40">
        <f t="shared" si="9"/>
        <v>2249.7859006924309</v>
      </c>
      <c r="O36" s="40">
        <f t="shared" si="10"/>
        <v>1687.3394255193234</v>
      </c>
      <c r="P36" s="40">
        <f t="shared" si="11"/>
        <v>1124.8929503462155</v>
      </c>
      <c r="Q36" s="40">
        <f t="shared" si="12"/>
        <v>1687.3394255193234</v>
      </c>
      <c r="R36" s="40">
        <f t="shared" si="13"/>
        <v>1265.5045691394926</v>
      </c>
      <c r="S36" s="40">
        <f t="shared" si="14"/>
        <v>843.66971275966171</v>
      </c>
      <c r="T36" s="41">
        <f t="shared" si="15"/>
        <v>1124.8929503462155</v>
      </c>
      <c r="U36" s="41">
        <f t="shared" si="16"/>
        <v>843.66971275966171</v>
      </c>
      <c r="V36" s="42">
        <f t="shared" si="17"/>
        <v>562.44647517310773</v>
      </c>
    </row>
    <row r="37" spans="1:22" s="7" customFormat="1" ht="16.149999999999999" customHeight="1" x14ac:dyDescent="0.2">
      <c r="A37" s="37" t="s">
        <v>179</v>
      </c>
      <c r="B37" s="38">
        <v>209</v>
      </c>
      <c r="C37" s="39">
        <f>B37/MAX(B:B)</f>
        <v>0.92070484581497802</v>
      </c>
      <c r="D37" s="39">
        <v>1.8988083783870242E-2</v>
      </c>
      <c r="E37" s="39">
        <f t="shared" si="0"/>
        <v>1.8988083783870242E-2</v>
      </c>
      <c r="F37" s="39">
        <f t="shared" si="1"/>
        <v>1.7482420752550135E-2</v>
      </c>
      <c r="G37" s="39">
        <f t="shared" si="2"/>
        <v>0.29833606207159624</v>
      </c>
      <c r="H37" s="40">
        <f t="shared" si="3"/>
        <v>2923.6934083016431</v>
      </c>
      <c r="I37" s="40">
        <f t="shared" si="4"/>
        <v>2192.7700562262321</v>
      </c>
      <c r="J37" s="40">
        <f t="shared" si="5"/>
        <v>1461.8467041508216</v>
      </c>
      <c r="K37" s="40">
        <f t="shared" si="6"/>
        <v>2401.6052996763497</v>
      </c>
      <c r="L37" s="40">
        <f t="shared" si="7"/>
        <v>1801.2039747572621</v>
      </c>
      <c r="M37" s="40">
        <f t="shared" si="8"/>
        <v>1200.8026498381748</v>
      </c>
      <c r="N37" s="40">
        <f t="shared" si="9"/>
        <v>2088.3524345011738</v>
      </c>
      <c r="O37" s="40">
        <f t="shared" si="10"/>
        <v>1566.2643258758803</v>
      </c>
      <c r="P37" s="40">
        <f t="shared" si="11"/>
        <v>1044.1762172505869</v>
      </c>
      <c r="Q37" s="40">
        <f t="shared" si="12"/>
        <v>1566.2643258758803</v>
      </c>
      <c r="R37" s="40">
        <f t="shared" si="13"/>
        <v>1174.6982444069101</v>
      </c>
      <c r="S37" s="40">
        <f t="shared" si="14"/>
        <v>783.13216293794017</v>
      </c>
      <c r="T37" s="41">
        <f t="shared" si="15"/>
        <v>1044.1762172505869</v>
      </c>
      <c r="U37" s="41">
        <f t="shared" si="16"/>
        <v>783.13216293794017</v>
      </c>
      <c r="V37" s="42">
        <f t="shared" si="17"/>
        <v>522.08810862529344</v>
      </c>
    </row>
    <row r="38" spans="1:22" s="7" customFormat="1" ht="16.149999999999999" customHeight="1" x14ac:dyDescent="0.2">
      <c r="A38" s="37" t="s">
        <v>180</v>
      </c>
      <c r="B38" s="38">
        <v>143</v>
      </c>
      <c r="C38" s="39">
        <f>B38/MAX(B:B)</f>
        <v>0.62995594713656389</v>
      </c>
      <c r="D38" s="39">
        <v>2.7608188932843322E-2</v>
      </c>
      <c r="E38" s="39">
        <f t="shared" si="0"/>
        <v>2.7608188932843322E-2</v>
      </c>
      <c r="F38" s="39">
        <f t="shared" si="1"/>
        <v>1.7391942807914517E-2</v>
      </c>
      <c r="G38" s="39">
        <f t="shared" si="2"/>
        <v>0.29720049884867272</v>
      </c>
      <c r="H38" s="40">
        <f t="shared" si="3"/>
        <v>2912.5648887169928</v>
      </c>
      <c r="I38" s="40">
        <f t="shared" si="4"/>
        <v>2184.4236665377443</v>
      </c>
      <c r="J38" s="40">
        <f t="shared" si="5"/>
        <v>1456.2824443584964</v>
      </c>
      <c r="K38" s="40">
        <f t="shared" si="6"/>
        <v>2392.4640157318149</v>
      </c>
      <c r="L38" s="40">
        <f t="shared" si="7"/>
        <v>1794.3480117988613</v>
      </c>
      <c r="M38" s="40">
        <f t="shared" si="8"/>
        <v>1196.2320078659075</v>
      </c>
      <c r="N38" s="40">
        <f t="shared" si="9"/>
        <v>2080.403491940709</v>
      </c>
      <c r="O38" s="40">
        <f t="shared" si="10"/>
        <v>1560.3026189555319</v>
      </c>
      <c r="P38" s="40">
        <f t="shared" si="11"/>
        <v>1040.2017459703545</v>
      </c>
      <c r="Q38" s="40">
        <f t="shared" si="12"/>
        <v>1560.3026189555319</v>
      </c>
      <c r="R38" s="40">
        <f t="shared" si="13"/>
        <v>1170.2269642166489</v>
      </c>
      <c r="S38" s="40">
        <f t="shared" si="14"/>
        <v>780.15130947776595</v>
      </c>
      <c r="T38" s="41">
        <f t="shared" si="15"/>
        <v>1040.2017459703545</v>
      </c>
      <c r="U38" s="41">
        <f t="shared" si="16"/>
        <v>780.15130947776595</v>
      </c>
      <c r="V38" s="42">
        <f t="shared" si="17"/>
        <v>520.10087298517726</v>
      </c>
    </row>
    <row r="39" spans="1:22" s="7" customFormat="1" ht="16.149999999999999" customHeight="1" x14ac:dyDescent="0.2">
      <c r="A39" s="37" t="s">
        <v>181</v>
      </c>
      <c r="B39" s="38">
        <v>181</v>
      </c>
      <c r="C39" s="39">
        <f>B39/MAX(B:B)</f>
        <v>0.79735682819383258</v>
      </c>
      <c r="D39" s="39">
        <v>2.0340970908503446E-2</v>
      </c>
      <c r="E39" s="39">
        <f t="shared" si="0"/>
        <v>2.0340970908503446E-2</v>
      </c>
      <c r="F39" s="39">
        <f t="shared" si="1"/>
        <v>1.621901204598733E-2</v>
      </c>
      <c r="G39" s="39">
        <f t="shared" si="2"/>
        <v>0.28247937491461073</v>
      </c>
      <c r="H39" s="40">
        <f t="shared" si="3"/>
        <v>2768.297874163185</v>
      </c>
      <c r="I39" s="40">
        <f t="shared" si="4"/>
        <v>2076.2234056223888</v>
      </c>
      <c r="J39" s="40">
        <f t="shared" si="5"/>
        <v>1384.1489370815925</v>
      </c>
      <c r="K39" s="40">
        <f t="shared" si="6"/>
        <v>2273.9589680626159</v>
      </c>
      <c r="L39" s="40">
        <f t="shared" si="7"/>
        <v>1705.4692260469619</v>
      </c>
      <c r="M39" s="40">
        <f t="shared" si="8"/>
        <v>1136.9794840313079</v>
      </c>
      <c r="N39" s="40">
        <f t="shared" si="9"/>
        <v>1977.355624402275</v>
      </c>
      <c r="O39" s="40">
        <f t="shared" si="10"/>
        <v>1483.0167183017063</v>
      </c>
      <c r="P39" s="40">
        <f t="shared" si="11"/>
        <v>988.6778122011375</v>
      </c>
      <c r="Q39" s="40">
        <f t="shared" si="12"/>
        <v>1483.0167183017063</v>
      </c>
      <c r="R39" s="40">
        <f t="shared" si="13"/>
        <v>1112.2625387262797</v>
      </c>
      <c r="S39" s="40">
        <f t="shared" si="14"/>
        <v>741.50835915085315</v>
      </c>
      <c r="T39" s="41">
        <f t="shared" si="15"/>
        <v>988.6778122011375</v>
      </c>
      <c r="U39" s="41">
        <f t="shared" si="16"/>
        <v>741.50835915085315</v>
      </c>
      <c r="V39" s="42">
        <f t="shared" si="17"/>
        <v>494.33890610056875</v>
      </c>
    </row>
    <row r="40" spans="1:22" s="7" customFormat="1" ht="16.149999999999999" customHeight="1" x14ac:dyDescent="0.2">
      <c r="A40" s="37" t="s">
        <v>182</v>
      </c>
      <c r="B40" s="38">
        <v>143</v>
      </c>
      <c r="C40" s="39">
        <f>B40/MAX(B:B)</f>
        <v>0.62995594713656389</v>
      </c>
      <c r="D40" s="39">
        <v>2.5671932228538266E-2</v>
      </c>
      <c r="E40" s="39">
        <f t="shared" si="0"/>
        <v>2.5671932228538266E-2</v>
      </c>
      <c r="F40" s="39">
        <f t="shared" si="1"/>
        <v>1.6172186381854504E-2</v>
      </c>
      <c r="G40" s="39">
        <f t="shared" si="2"/>
        <v>0.2818916791806686</v>
      </c>
      <c r="H40" s="40">
        <f t="shared" si="3"/>
        <v>2762.5384559705521</v>
      </c>
      <c r="I40" s="40">
        <f t="shared" si="4"/>
        <v>2071.903841977914</v>
      </c>
      <c r="J40" s="40">
        <f t="shared" si="5"/>
        <v>1381.2692279852761</v>
      </c>
      <c r="K40" s="40">
        <f t="shared" si="6"/>
        <v>2269.2280174043822</v>
      </c>
      <c r="L40" s="40">
        <f t="shared" si="7"/>
        <v>1701.9210130532863</v>
      </c>
      <c r="M40" s="40">
        <f t="shared" si="8"/>
        <v>1134.6140087021911</v>
      </c>
      <c r="N40" s="40">
        <f t="shared" si="9"/>
        <v>1973.2417542646801</v>
      </c>
      <c r="O40" s="40">
        <f t="shared" si="10"/>
        <v>1479.9313156985102</v>
      </c>
      <c r="P40" s="40">
        <f t="shared" si="11"/>
        <v>986.62087713234007</v>
      </c>
      <c r="Q40" s="40">
        <f t="shared" si="12"/>
        <v>1479.9313156985102</v>
      </c>
      <c r="R40" s="40">
        <f t="shared" si="13"/>
        <v>1109.9484867738827</v>
      </c>
      <c r="S40" s="40">
        <f t="shared" si="14"/>
        <v>739.96565784925508</v>
      </c>
      <c r="T40" s="41">
        <f t="shared" si="15"/>
        <v>986.62087713234007</v>
      </c>
      <c r="U40" s="41">
        <f t="shared" si="16"/>
        <v>739.96565784925508</v>
      </c>
      <c r="V40" s="42">
        <f t="shared" si="17"/>
        <v>493.31043856617003</v>
      </c>
    </row>
    <row r="41" spans="1:22" s="7" customFormat="1" ht="16.149999999999999" customHeight="1" x14ac:dyDescent="0.2">
      <c r="A41" s="37" t="s">
        <v>9</v>
      </c>
      <c r="B41" s="38">
        <v>199</v>
      </c>
      <c r="C41" s="39">
        <f>B41/MAX(B:B)</f>
        <v>0.87665198237885467</v>
      </c>
      <c r="D41" s="39">
        <v>1.8044814921781373E-2</v>
      </c>
      <c r="E41" s="39">
        <f t="shared" si="0"/>
        <v>1.8044814921781373E-2</v>
      </c>
      <c r="F41" s="39">
        <f t="shared" si="1"/>
        <v>1.5819022772839177E-2</v>
      </c>
      <c r="G41" s="39">
        <f t="shared" si="2"/>
        <v>0.27745922210300356</v>
      </c>
      <c r="H41" s="40">
        <f t="shared" si="3"/>
        <v>2719.100376609435</v>
      </c>
      <c r="I41" s="40">
        <f t="shared" si="4"/>
        <v>2039.3252824570759</v>
      </c>
      <c r="J41" s="40">
        <f t="shared" si="5"/>
        <v>1359.5501883047175</v>
      </c>
      <c r="K41" s="40">
        <f t="shared" si="6"/>
        <v>2233.5467379291786</v>
      </c>
      <c r="L41" s="40">
        <f t="shared" si="7"/>
        <v>1675.1600534468837</v>
      </c>
      <c r="M41" s="40">
        <f t="shared" si="8"/>
        <v>1116.7733689645893</v>
      </c>
      <c r="N41" s="40">
        <f t="shared" si="9"/>
        <v>1942.2145547210248</v>
      </c>
      <c r="O41" s="40">
        <f t="shared" si="10"/>
        <v>1456.6609160407686</v>
      </c>
      <c r="P41" s="40">
        <f t="shared" si="11"/>
        <v>971.1072773605124</v>
      </c>
      <c r="Q41" s="40">
        <f t="shared" si="12"/>
        <v>1456.6609160407686</v>
      </c>
      <c r="R41" s="40">
        <f t="shared" si="13"/>
        <v>1092.4956870305764</v>
      </c>
      <c r="S41" s="40">
        <f t="shared" si="14"/>
        <v>728.3304580203843</v>
      </c>
      <c r="T41" s="41">
        <f t="shared" si="15"/>
        <v>971.1072773605124</v>
      </c>
      <c r="U41" s="41">
        <f t="shared" si="16"/>
        <v>728.3304580203843</v>
      </c>
      <c r="V41" s="42">
        <f t="shared" si="17"/>
        <v>485.5536386802562</v>
      </c>
    </row>
    <row r="42" spans="1:22" s="7" customFormat="1" ht="16.149999999999999" customHeight="1" x14ac:dyDescent="0.2">
      <c r="A42" s="37" t="s">
        <v>183</v>
      </c>
      <c r="B42" s="38">
        <v>200</v>
      </c>
      <c r="C42" s="39">
        <f>B42/MAX(B:B)</f>
        <v>0.88105726872246692</v>
      </c>
      <c r="D42" s="39">
        <v>1.7293449811790419E-2</v>
      </c>
      <c r="E42" s="39">
        <f t="shared" si="0"/>
        <v>1.7293449811790419E-2</v>
      </c>
      <c r="F42" s="39">
        <f t="shared" si="1"/>
        <v>1.5236519657965126E-2</v>
      </c>
      <c r="G42" s="39">
        <f t="shared" si="2"/>
        <v>0.27014838942269359</v>
      </c>
      <c r="H42" s="40">
        <f t="shared" si="3"/>
        <v>2647.4542163423971</v>
      </c>
      <c r="I42" s="40">
        <f t="shared" si="4"/>
        <v>1985.5906622567977</v>
      </c>
      <c r="J42" s="40">
        <f t="shared" si="5"/>
        <v>1323.7271081711986</v>
      </c>
      <c r="K42" s="40">
        <f t="shared" si="6"/>
        <v>2174.6945348526833</v>
      </c>
      <c r="L42" s="40">
        <f t="shared" si="7"/>
        <v>1631.0209011395123</v>
      </c>
      <c r="M42" s="40">
        <f t="shared" si="8"/>
        <v>1087.3472674263417</v>
      </c>
      <c r="N42" s="40">
        <f t="shared" si="9"/>
        <v>1891.0387259588551</v>
      </c>
      <c r="O42" s="40">
        <f t="shared" si="10"/>
        <v>1418.2790444691414</v>
      </c>
      <c r="P42" s="40">
        <f t="shared" si="11"/>
        <v>945.51936297942757</v>
      </c>
      <c r="Q42" s="40">
        <f t="shared" si="12"/>
        <v>1418.2790444691414</v>
      </c>
      <c r="R42" s="40">
        <f t="shared" si="13"/>
        <v>1063.7092833518559</v>
      </c>
      <c r="S42" s="40">
        <f t="shared" si="14"/>
        <v>709.13952223457068</v>
      </c>
      <c r="T42" s="41">
        <f t="shared" si="15"/>
        <v>945.51936297942757</v>
      </c>
      <c r="U42" s="41">
        <f t="shared" si="16"/>
        <v>709.13952223457068</v>
      </c>
      <c r="V42" s="42">
        <f t="shared" si="17"/>
        <v>472.75968148971378</v>
      </c>
    </row>
    <row r="43" spans="1:22" s="7" customFormat="1" ht="16.149999999999999" customHeight="1" x14ac:dyDescent="0.2">
      <c r="A43" s="37" t="s">
        <v>184</v>
      </c>
      <c r="B43" s="38">
        <v>97</v>
      </c>
      <c r="C43" s="39">
        <f>B43/MAX(B:B)</f>
        <v>0.42731277533039647</v>
      </c>
      <c r="D43" s="39">
        <v>3.3138569720542216E-2</v>
      </c>
      <c r="E43" s="39">
        <f t="shared" si="0"/>
        <v>3.3138569720542216E-2</v>
      </c>
      <c r="F43" s="39">
        <f t="shared" si="1"/>
        <v>1.4160534197764736E-2</v>
      </c>
      <c r="G43" s="39">
        <f t="shared" si="2"/>
        <v>0.25664399869051324</v>
      </c>
      <c r="H43" s="40">
        <f t="shared" si="3"/>
        <v>2515.1111871670296</v>
      </c>
      <c r="I43" s="40">
        <f t="shared" si="4"/>
        <v>1886.3333903752721</v>
      </c>
      <c r="J43" s="40">
        <f t="shared" si="5"/>
        <v>1257.5555935835148</v>
      </c>
      <c r="K43" s="40">
        <f t="shared" si="6"/>
        <v>2065.9841894586316</v>
      </c>
      <c r="L43" s="40">
        <f t="shared" si="7"/>
        <v>1549.4881420939735</v>
      </c>
      <c r="M43" s="40">
        <f t="shared" si="8"/>
        <v>1032.9920947293158</v>
      </c>
      <c r="N43" s="40">
        <f t="shared" si="9"/>
        <v>1796.5079908335927</v>
      </c>
      <c r="O43" s="40">
        <f t="shared" si="10"/>
        <v>1347.3809931251944</v>
      </c>
      <c r="P43" s="40">
        <f t="shared" si="11"/>
        <v>898.25399541679633</v>
      </c>
      <c r="Q43" s="40">
        <f t="shared" si="12"/>
        <v>1347.3809931251944</v>
      </c>
      <c r="R43" s="40">
        <f t="shared" si="13"/>
        <v>1010.5357448438959</v>
      </c>
      <c r="S43" s="40">
        <f t="shared" si="14"/>
        <v>673.69049656259722</v>
      </c>
      <c r="T43" s="41">
        <f t="shared" si="15"/>
        <v>898.25399541679633</v>
      </c>
      <c r="U43" s="41">
        <f t="shared" si="16"/>
        <v>673.69049656259722</v>
      </c>
      <c r="V43" s="42">
        <f t="shared" si="17"/>
        <v>449.12699770839816</v>
      </c>
    </row>
    <row r="44" spans="1:22" s="7" customFormat="1" ht="16.149999999999999" customHeight="1" x14ac:dyDescent="0.2">
      <c r="A44" s="37" t="s">
        <v>185</v>
      </c>
      <c r="B44" s="38">
        <v>146</v>
      </c>
      <c r="C44" s="39">
        <f>B44/MAX(B:B)</f>
        <v>0.64317180616740088</v>
      </c>
      <c r="D44" s="39">
        <v>1.8610722890509263E-2</v>
      </c>
      <c r="E44" s="39">
        <f t="shared" si="0"/>
        <v>1.8610722890509263E-2</v>
      </c>
      <c r="F44" s="39">
        <f t="shared" si="1"/>
        <v>1.1969892255569834E-2</v>
      </c>
      <c r="G44" s="39">
        <f t="shared" si="2"/>
        <v>0.22914986811351387</v>
      </c>
      <c r="H44" s="40">
        <f t="shared" si="3"/>
        <v>2245.668707512436</v>
      </c>
      <c r="I44" s="40">
        <f t="shared" si="4"/>
        <v>1684.2515306343269</v>
      </c>
      <c r="J44" s="40">
        <f t="shared" si="5"/>
        <v>1122.834353756218</v>
      </c>
      <c r="K44" s="40">
        <f t="shared" si="6"/>
        <v>1844.6564383137866</v>
      </c>
      <c r="L44" s="40">
        <f t="shared" si="7"/>
        <v>1383.4923287353397</v>
      </c>
      <c r="M44" s="40">
        <f t="shared" si="8"/>
        <v>922.32821915689328</v>
      </c>
      <c r="N44" s="40">
        <f t="shared" si="9"/>
        <v>1604.0490767945971</v>
      </c>
      <c r="O44" s="40">
        <f t="shared" si="10"/>
        <v>1203.0368075959477</v>
      </c>
      <c r="P44" s="40">
        <f t="shared" si="11"/>
        <v>802.02453839729856</v>
      </c>
      <c r="Q44" s="40">
        <f t="shared" si="12"/>
        <v>1203.0368075959477</v>
      </c>
      <c r="R44" s="40">
        <f t="shared" si="13"/>
        <v>902.2776056969609</v>
      </c>
      <c r="S44" s="40">
        <f t="shared" si="14"/>
        <v>601.51840379797386</v>
      </c>
      <c r="T44" s="41">
        <f t="shared" si="15"/>
        <v>802.02453839729856</v>
      </c>
      <c r="U44" s="41">
        <f t="shared" si="16"/>
        <v>601.51840379797386</v>
      </c>
      <c r="V44" s="42">
        <f t="shared" si="17"/>
        <v>401.01226919864928</v>
      </c>
    </row>
    <row r="45" spans="1:22" s="7" customFormat="1" ht="16.149999999999999" customHeight="1" x14ac:dyDescent="0.2">
      <c r="A45" s="37" t="s">
        <v>18</v>
      </c>
      <c r="B45" s="38">
        <v>205</v>
      </c>
      <c r="C45" s="39">
        <f>B45/MAX(B:B)</f>
        <v>0.90308370044052866</v>
      </c>
      <c r="D45" s="39">
        <v>1.2139066081279116E-2</v>
      </c>
      <c r="E45" s="39">
        <f t="shared" si="0"/>
        <v>1.2139066081279116E-2</v>
      </c>
      <c r="F45" s="39">
        <f t="shared" si="1"/>
        <v>1.0962592716573651E-2</v>
      </c>
      <c r="G45" s="39">
        <f t="shared" si="2"/>
        <v>0.21650753505037362</v>
      </c>
      <c r="H45" s="40">
        <f t="shared" si="3"/>
        <v>2121.7738434936614</v>
      </c>
      <c r="I45" s="40">
        <f t="shared" si="4"/>
        <v>1591.3303826202459</v>
      </c>
      <c r="J45" s="40">
        <f t="shared" si="5"/>
        <v>1060.8869217468307</v>
      </c>
      <c r="K45" s="40">
        <f t="shared" si="6"/>
        <v>1742.8856571555075</v>
      </c>
      <c r="L45" s="40">
        <f t="shared" si="7"/>
        <v>1307.1642428666305</v>
      </c>
      <c r="M45" s="40">
        <f t="shared" si="8"/>
        <v>871.44282857775374</v>
      </c>
      <c r="N45" s="40">
        <f t="shared" si="9"/>
        <v>1515.5527453526154</v>
      </c>
      <c r="O45" s="40">
        <f t="shared" si="10"/>
        <v>1136.6645590144615</v>
      </c>
      <c r="P45" s="40">
        <f t="shared" si="11"/>
        <v>757.77637267630769</v>
      </c>
      <c r="Q45" s="40">
        <f t="shared" si="12"/>
        <v>1136.6645590144615</v>
      </c>
      <c r="R45" s="40">
        <f t="shared" si="13"/>
        <v>852.49841926084616</v>
      </c>
      <c r="S45" s="40">
        <f t="shared" si="14"/>
        <v>568.33227950723074</v>
      </c>
      <c r="T45" s="41">
        <f t="shared" si="15"/>
        <v>757.77637267630769</v>
      </c>
      <c r="U45" s="41">
        <f t="shared" si="16"/>
        <v>568.33227950723074</v>
      </c>
      <c r="V45" s="42">
        <f t="shared" si="17"/>
        <v>378.88818633815384</v>
      </c>
    </row>
    <row r="46" spans="1:22" s="7" customFormat="1" ht="16.149999999999999" customHeight="1" x14ac:dyDescent="0.2">
      <c r="A46" s="37" t="s">
        <v>186</v>
      </c>
      <c r="B46" s="38">
        <v>137</v>
      </c>
      <c r="C46" s="39">
        <f>B46/MAX(B:B)</f>
        <v>0.6035242290748899</v>
      </c>
      <c r="D46" s="39">
        <v>1.694503828062267E-2</v>
      </c>
      <c r="E46" s="39">
        <f t="shared" si="0"/>
        <v>1.694503828062267E-2</v>
      </c>
      <c r="F46" s="39">
        <f t="shared" si="1"/>
        <v>1.0226741164957295E-2</v>
      </c>
      <c r="G46" s="39">
        <f t="shared" si="2"/>
        <v>0.20727206929226041</v>
      </c>
      <c r="H46" s="40">
        <f t="shared" si="3"/>
        <v>2031.2662790641521</v>
      </c>
      <c r="I46" s="40">
        <f t="shared" si="4"/>
        <v>1523.4497092981139</v>
      </c>
      <c r="J46" s="40">
        <f t="shared" si="5"/>
        <v>1015.633139532076</v>
      </c>
      <c r="K46" s="40">
        <f t="shared" si="6"/>
        <v>1668.5401578026961</v>
      </c>
      <c r="L46" s="40">
        <f t="shared" si="7"/>
        <v>1251.4051183520221</v>
      </c>
      <c r="M46" s="40">
        <f t="shared" si="8"/>
        <v>834.27007890134803</v>
      </c>
      <c r="N46" s="40">
        <f t="shared" si="9"/>
        <v>1450.9044850458229</v>
      </c>
      <c r="O46" s="40">
        <f t="shared" si="10"/>
        <v>1088.1783637843671</v>
      </c>
      <c r="P46" s="40">
        <f t="shared" si="11"/>
        <v>725.45224252291143</v>
      </c>
      <c r="Q46" s="40">
        <f t="shared" si="12"/>
        <v>1088.1783637843671</v>
      </c>
      <c r="R46" s="40">
        <f t="shared" si="13"/>
        <v>816.13377283827538</v>
      </c>
      <c r="S46" s="40">
        <f t="shared" si="14"/>
        <v>544.08918189218355</v>
      </c>
      <c r="T46" s="41">
        <f t="shared" si="15"/>
        <v>725.45224252291143</v>
      </c>
      <c r="U46" s="41">
        <f t="shared" si="16"/>
        <v>544.08918189218355</v>
      </c>
      <c r="V46" s="42">
        <f t="shared" si="17"/>
        <v>362.72612126145572</v>
      </c>
    </row>
    <row r="47" spans="1:22" s="7" customFormat="1" ht="16.149999999999999" customHeight="1" x14ac:dyDescent="0.2">
      <c r="A47" s="37" t="s">
        <v>15</v>
      </c>
      <c r="B47" s="38">
        <v>163</v>
      </c>
      <c r="C47" s="39">
        <f>B47/MAX(B:B)</f>
        <v>0.7180616740088106</v>
      </c>
      <c r="D47" s="39">
        <v>1.2430946779678076E-2</v>
      </c>
      <c r="E47" s="39">
        <f t="shared" si="0"/>
        <v>1.2430946779678076E-2</v>
      </c>
      <c r="F47" s="39">
        <f t="shared" si="1"/>
        <v>8.926186454130073E-3</v>
      </c>
      <c r="G47" s="39">
        <f t="shared" si="2"/>
        <v>0.1909491730885165</v>
      </c>
      <c r="H47" s="40">
        <f t="shared" si="3"/>
        <v>1871.3018962674616</v>
      </c>
      <c r="I47" s="40">
        <f t="shared" si="4"/>
        <v>1403.4764222005961</v>
      </c>
      <c r="J47" s="40">
        <f t="shared" si="5"/>
        <v>935.65094813373082</v>
      </c>
      <c r="K47" s="40">
        <f t="shared" si="6"/>
        <v>1537.1408433625577</v>
      </c>
      <c r="L47" s="40">
        <f t="shared" si="7"/>
        <v>1152.8556325219181</v>
      </c>
      <c r="M47" s="40">
        <f t="shared" si="8"/>
        <v>768.57042168127884</v>
      </c>
      <c r="N47" s="40">
        <f t="shared" si="9"/>
        <v>1336.6442116196156</v>
      </c>
      <c r="O47" s="40">
        <f t="shared" si="10"/>
        <v>1002.4831587147116</v>
      </c>
      <c r="P47" s="40">
        <f t="shared" si="11"/>
        <v>668.32210580980779</v>
      </c>
      <c r="Q47" s="40">
        <f t="shared" si="12"/>
        <v>1002.4831587147116</v>
      </c>
      <c r="R47" s="40">
        <f t="shared" si="13"/>
        <v>751.86236903603367</v>
      </c>
      <c r="S47" s="40">
        <f t="shared" si="14"/>
        <v>501.24157935735582</v>
      </c>
      <c r="T47" s="41">
        <f t="shared" si="15"/>
        <v>668.32210580980779</v>
      </c>
      <c r="U47" s="41">
        <f t="shared" si="16"/>
        <v>501.24157935735582</v>
      </c>
      <c r="V47" s="42">
        <f t="shared" si="17"/>
        <v>334.1610529049039</v>
      </c>
    </row>
    <row r="48" spans="1:22" s="7" customFormat="1" ht="16.149999999999999" customHeight="1" x14ac:dyDescent="0.2">
      <c r="A48" s="37" t="s">
        <v>187</v>
      </c>
      <c r="B48" s="38">
        <v>170</v>
      </c>
      <c r="C48" s="39">
        <f>B48/MAX(B:B)</f>
        <v>0.74889867841409696</v>
      </c>
      <c r="D48" s="39">
        <v>1.1491474884819577E-2</v>
      </c>
      <c r="E48" s="39">
        <f t="shared" si="0"/>
        <v>1.1491474884819577E-2</v>
      </c>
      <c r="F48" s="39">
        <f t="shared" si="1"/>
        <v>8.6059503542701681E-3</v>
      </c>
      <c r="G48" s="39">
        <f t="shared" si="2"/>
        <v>0.18692997991256757</v>
      </c>
      <c r="H48" s="40">
        <f t="shared" si="3"/>
        <v>1831.9138031431621</v>
      </c>
      <c r="I48" s="40">
        <f t="shared" si="4"/>
        <v>1373.9353523573716</v>
      </c>
      <c r="J48" s="40">
        <f t="shared" si="5"/>
        <v>915.95690157158106</v>
      </c>
      <c r="K48" s="40">
        <f t="shared" si="6"/>
        <v>1504.7863382961689</v>
      </c>
      <c r="L48" s="40">
        <f t="shared" si="7"/>
        <v>1128.5897537221265</v>
      </c>
      <c r="M48" s="40">
        <f t="shared" si="8"/>
        <v>752.39316914808444</v>
      </c>
      <c r="N48" s="40">
        <f t="shared" si="9"/>
        <v>1308.5098593879729</v>
      </c>
      <c r="O48" s="40">
        <f t="shared" si="10"/>
        <v>981.3823945409797</v>
      </c>
      <c r="P48" s="40">
        <f t="shared" si="11"/>
        <v>654.25492969398647</v>
      </c>
      <c r="Q48" s="40">
        <f t="shared" si="12"/>
        <v>981.3823945409797</v>
      </c>
      <c r="R48" s="40">
        <f t="shared" si="13"/>
        <v>736.03679590573483</v>
      </c>
      <c r="S48" s="40">
        <f t="shared" si="14"/>
        <v>490.69119727048985</v>
      </c>
      <c r="T48" s="41">
        <f t="shared" si="15"/>
        <v>654.25492969398647</v>
      </c>
      <c r="U48" s="41">
        <f t="shared" si="16"/>
        <v>490.69119727048985</v>
      </c>
      <c r="V48" s="42">
        <f t="shared" si="17"/>
        <v>327.12746484699323</v>
      </c>
    </row>
    <row r="49" spans="1:22" s="7" customFormat="1" ht="16.149999999999999" customHeight="1" x14ac:dyDescent="0.2">
      <c r="A49" s="37" t="s">
        <v>188</v>
      </c>
      <c r="B49" s="38">
        <v>81</v>
      </c>
      <c r="C49" s="39">
        <f>B49/MAX(B:B)</f>
        <v>0.35682819383259912</v>
      </c>
      <c r="D49" s="39">
        <v>2.4012908400548368E-2</v>
      </c>
      <c r="E49" s="39">
        <f t="shared" si="0"/>
        <v>2.4012908400548368E-2</v>
      </c>
      <c r="F49" s="39">
        <f t="shared" si="1"/>
        <v>8.5684827332353202E-3</v>
      </c>
      <c r="G49" s="39">
        <f t="shared" si="2"/>
        <v>0.18645973434422539</v>
      </c>
      <c r="H49" s="40">
        <f t="shared" si="3"/>
        <v>1827.3053965734089</v>
      </c>
      <c r="I49" s="40">
        <f t="shared" si="4"/>
        <v>1370.4790474300564</v>
      </c>
      <c r="J49" s="40">
        <f t="shared" si="5"/>
        <v>913.65269828670444</v>
      </c>
      <c r="K49" s="40">
        <f t="shared" si="6"/>
        <v>1501.0008614710141</v>
      </c>
      <c r="L49" s="40">
        <f t="shared" si="7"/>
        <v>1125.7506461032606</v>
      </c>
      <c r="M49" s="40">
        <f t="shared" si="8"/>
        <v>750.50043073550705</v>
      </c>
      <c r="N49" s="40">
        <f t="shared" si="9"/>
        <v>1305.2181404095777</v>
      </c>
      <c r="O49" s="40">
        <f t="shared" si="10"/>
        <v>978.91360530718327</v>
      </c>
      <c r="P49" s="40">
        <f t="shared" si="11"/>
        <v>652.60907020478885</v>
      </c>
      <c r="Q49" s="40">
        <f t="shared" si="12"/>
        <v>978.91360530718327</v>
      </c>
      <c r="R49" s="40">
        <f t="shared" si="13"/>
        <v>734.18520398038743</v>
      </c>
      <c r="S49" s="40">
        <f t="shared" si="14"/>
        <v>489.45680265359164</v>
      </c>
      <c r="T49" s="41">
        <f t="shared" si="15"/>
        <v>652.60907020478885</v>
      </c>
      <c r="U49" s="41">
        <f t="shared" si="16"/>
        <v>489.45680265359164</v>
      </c>
      <c r="V49" s="42">
        <f t="shared" si="17"/>
        <v>326.30453510239442</v>
      </c>
    </row>
    <row r="50" spans="1:22" s="7" customFormat="1" ht="16.149999999999999" customHeight="1" x14ac:dyDescent="0.2">
      <c r="A50" s="37" t="s">
        <v>189</v>
      </c>
      <c r="B50" s="38">
        <v>129</v>
      </c>
      <c r="C50" s="39">
        <f>B50/MAX(B:B)</f>
        <v>0.56828193832599116</v>
      </c>
      <c r="D50" s="39">
        <v>1.3874312546758645E-2</v>
      </c>
      <c r="E50" s="39">
        <f t="shared" si="0"/>
        <v>1.3874312546758645E-2</v>
      </c>
      <c r="F50" s="39">
        <f t="shared" si="1"/>
        <v>7.8845212270126225E-3</v>
      </c>
      <c r="G50" s="39">
        <f t="shared" si="2"/>
        <v>0.17787552594415862</v>
      </c>
      <c r="H50" s="40">
        <f t="shared" si="3"/>
        <v>1743.1801542527544</v>
      </c>
      <c r="I50" s="40">
        <f t="shared" si="4"/>
        <v>1307.3851156895657</v>
      </c>
      <c r="J50" s="40">
        <f t="shared" si="5"/>
        <v>871.5900771263772</v>
      </c>
      <c r="K50" s="40">
        <f t="shared" si="6"/>
        <v>1431.8979838504767</v>
      </c>
      <c r="L50" s="40">
        <f t="shared" si="7"/>
        <v>1073.9234878878574</v>
      </c>
      <c r="M50" s="40">
        <f t="shared" si="8"/>
        <v>715.94899192523837</v>
      </c>
      <c r="N50" s="40">
        <f t="shared" si="9"/>
        <v>1245.1286816091103</v>
      </c>
      <c r="O50" s="40">
        <f t="shared" si="10"/>
        <v>933.8465112068327</v>
      </c>
      <c r="P50" s="40">
        <f t="shared" si="11"/>
        <v>622.56434080455517</v>
      </c>
      <c r="Q50" s="40">
        <f t="shared" si="12"/>
        <v>933.8465112068327</v>
      </c>
      <c r="R50" s="40">
        <f t="shared" si="13"/>
        <v>700.38488340512458</v>
      </c>
      <c r="S50" s="40">
        <f t="shared" si="14"/>
        <v>466.92325560341635</v>
      </c>
      <c r="T50" s="41">
        <f t="shared" si="15"/>
        <v>622.56434080455517</v>
      </c>
      <c r="U50" s="41">
        <f t="shared" si="16"/>
        <v>466.92325560341635</v>
      </c>
      <c r="V50" s="42">
        <f t="shared" si="17"/>
        <v>311.28217040227759</v>
      </c>
    </row>
    <row r="51" spans="1:22" s="7" customFormat="1" ht="16.149999999999999" customHeight="1" x14ac:dyDescent="0.2">
      <c r="A51" s="37" t="s">
        <v>19</v>
      </c>
      <c r="B51" s="38">
        <v>193</v>
      </c>
      <c r="C51" s="39">
        <f>B51/MAX(B:B)</f>
        <v>0.85022026431718056</v>
      </c>
      <c r="D51" s="39">
        <v>9.1469311268261091E-3</v>
      </c>
      <c r="E51" s="39">
        <f t="shared" si="0"/>
        <v>9.1469311268261091E-3</v>
      </c>
      <c r="F51" s="39">
        <f t="shared" si="1"/>
        <v>7.7769062003411405E-3</v>
      </c>
      <c r="G51" s="39">
        <f t="shared" si="2"/>
        <v>0.17652488002692193</v>
      </c>
      <c r="H51" s="40">
        <f t="shared" si="3"/>
        <v>1729.943824263835</v>
      </c>
      <c r="I51" s="40">
        <f t="shared" si="4"/>
        <v>1297.457868197876</v>
      </c>
      <c r="J51" s="40">
        <f t="shared" si="5"/>
        <v>864.97191213191752</v>
      </c>
      <c r="K51" s="40">
        <f t="shared" si="6"/>
        <v>1421.0252842167215</v>
      </c>
      <c r="L51" s="40">
        <f t="shared" si="7"/>
        <v>1065.768963162541</v>
      </c>
      <c r="M51" s="40">
        <f t="shared" si="8"/>
        <v>710.51264210836075</v>
      </c>
      <c r="N51" s="40">
        <f t="shared" si="9"/>
        <v>1235.6741601884535</v>
      </c>
      <c r="O51" s="40">
        <f t="shared" si="10"/>
        <v>926.75562014134016</v>
      </c>
      <c r="P51" s="40">
        <f t="shared" si="11"/>
        <v>617.83708009422674</v>
      </c>
      <c r="Q51" s="40">
        <f t="shared" si="12"/>
        <v>926.75562014134016</v>
      </c>
      <c r="R51" s="40">
        <f t="shared" si="13"/>
        <v>695.06671510600506</v>
      </c>
      <c r="S51" s="40">
        <f t="shared" si="14"/>
        <v>463.37781007067008</v>
      </c>
      <c r="T51" s="41">
        <f t="shared" si="15"/>
        <v>617.83708009422674</v>
      </c>
      <c r="U51" s="41">
        <f t="shared" si="16"/>
        <v>463.37781007067008</v>
      </c>
      <c r="V51" s="42">
        <f t="shared" si="17"/>
        <v>308.91854004711337</v>
      </c>
    </row>
    <row r="52" spans="1:22" s="7" customFormat="1" ht="16.149999999999999" customHeight="1" x14ac:dyDescent="0.2">
      <c r="A52" s="37" t="s">
        <v>14</v>
      </c>
      <c r="B52" s="38">
        <v>169</v>
      </c>
      <c r="C52" s="39">
        <f>B52/MAX(B:B)</f>
        <v>0.74449339207048459</v>
      </c>
      <c r="D52" s="39">
        <v>1.0408263597204176E-2</v>
      </c>
      <c r="E52" s="39">
        <f t="shared" si="0"/>
        <v>1.0408263597204176E-2</v>
      </c>
      <c r="F52" s="39">
        <f t="shared" si="1"/>
        <v>7.7488834710462808E-3</v>
      </c>
      <c r="G52" s="39">
        <f t="shared" si="2"/>
        <v>0.17617317463704665</v>
      </c>
      <c r="H52" s="40">
        <f t="shared" si="3"/>
        <v>1726.4971114430573</v>
      </c>
      <c r="I52" s="40">
        <f t="shared" si="4"/>
        <v>1294.8728335822927</v>
      </c>
      <c r="J52" s="40">
        <f t="shared" si="5"/>
        <v>863.24855572152865</v>
      </c>
      <c r="K52" s="40">
        <f t="shared" si="6"/>
        <v>1418.1940558282254</v>
      </c>
      <c r="L52" s="40">
        <f t="shared" si="7"/>
        <v>1063.6455418711689</v>
      </c>
      <c r="M52" s="40">
        <f t="shared" si="8"/>
        <v>709.09702791411269</v>
      </c>
      <c r="N52" s="40">
        <f t="shared" si="9"/>
        <v>1233.2122224593265</v>
      </c>
      <c r="O52" s="40">
        <f t="shared" si="10"/>
        <v>924.90916684449496</v>
      </c>
      <c r="P52" s="40">
        <f t="shared" si="11"/>
        <v>616.60611122966327</v>
      </c>
      <c r="Q52" s="40">
        <f t="shared" si="12"/>
        <v>924.90916684449496</v>
      </c>
      <c r="R52" s="40">
        <f t="shared" si="13"/>
        <v>693.68187513337125</v>
      </c>
      <c r="S52" s="40">
        <f t="shared" si="14"/>
        <v>462.45458342224748</v>
      </c>
      <c r="T52" s="41">
        <f t="shared" si="15"/>
        <v>616.60611122966327</v>
      </c>
      <c r="U52" s="41">
        <f t="shared" si="16"/>
        <v>462.45458342224748</v>
      </c>
      <c r="V52" s="42">
        <f t="shared" si="17"/>
        <v>308.30305561483164</v>
      </c>
    </row>
    <row r="53" spans="1:22" s="7" customFormat="1" ht="16.149999999999999" customHeight="1" x14ac:dyDescent="0.2">
      <c r="A53" s="37" t="s">
        <v>190</v>
      </c>
      <c r="B53" s="38">
        <v>139</v>
      </c>
      <c r="C53" s="39">
        <f>B53/MAX(B:B)</f>
        <v>0.61233480176211452</v>
      </c>
      <c r="D53" s="39">
        <v>1.1294795251388769E-2</v>
      </c>
      <c r="E53" s="39">
        <f t="shared" si="0"/>
        <v>1.1294795251388769E-2</v>
      </c>
      <c r="F53" s="39">
        <f t="shared" si="1"/>
        <v>6.9161962112028142E-3</v>
      </c>
      <c r="G53" s="39">
        <f t="shared" si="2"/>
        <v>0.16572235115422701</v>
      </c>
      <c r="H53" s="40">
        <f t="shared" si="3"/>
        <v>1624.0790413114246</v>
      </c>
      <c r="I53" s="40">
        <f t="shared" si="4"/>
        <v>1218.0592809835684</v>
      </c>
      <c r="J53" s="40">
        <f t="shared" si="5"/>
        <v>812.03952065571229</v>
      </c>
      <c r="K53" s="40">
        <f t="shared" si="6"/>
        <v>1334.0649267915273</v>
      </c>
      <c r="L53" s="40">
        <f t="shared" si="7"/>
        <v>1000.5486950936454</v>
      </c>
      <c r="M53" s="40">
        <f t="shared" si="8"/>
        <v>667.03246339576367</v>
      </c>
      <c r="N53" s="40">
        <f t="shared" si="9"/>
        <v>1160.056458079589</v>
      </c>
      <c r="O53" s="40">
        <f t="shared" si="10"/>
        <v>870.04234355969186</v>
      </c>
      <c r="P53" s="40">
        <f t="shared" si="11"/>
        <v>580.0282290397945</v>
      </c>
      <c r="Q53" s="40">
        <f t="shared" si="12"/>
        <v>870.04234355969186</v>
      </c>
      <c r="R53" s="40">
        <f t="shared" si="13"/>
        <v>652.53175766976881</v>
      </c>
      <c r="S53" s="40">
        <f t="shared" si="14"/>
        <v>435.02117177984593</v>
      </c>
      <c r="T53" s="41">
        <f t="shared" si="15"/>
        <v>580.0282290397945</v>
      </c>
      <c r="U53" s="41">
        <f t="shared" si="16"/>
        <v>435.02117177984593</v>
      </c>
      <c r="V53" s="42">
        <f t="shared" si="17"/>
        <v>290.01411451989725</v>
      </c>
    </row>
    <row r="54" spans="1:22" s="7" customFormat="1" ht="16.149999999999999" customHeight="1" x14ac:dyDescent="0.2">
      <c r="A54" s="37" t="s">
        <v>191</v>
      </c>
      <c r="B54" s="38">
        <v>212</v>
      </c>
      <c r="C54" s="39">
        <f>B54/MAX(B:B)</f>
        <v>0.93392070484581502</v>
      </c>
      <c r="D54" s="39">
        <v>1.2914701082324402E-3</v>
      </c>
      <c r="E54" s="39">
        <f t="shared" si="0"/>
        <v>5.865873201627481E-3</v>
      </c>
      <c r="F54" s="39">
        <f t="shared" si="1"/>
        <v>5.4782604350001145E-3</v>
      </c>
      <c r="G54" s="39">
        <f t="shared" si="2"/>
        <v>0.14767522385753865</v>
      </c>
      <c r="H54" s="40">
        <f t="shared" si="3"/>
        <v>1447.2171938038787</v>
      </c>
      <c r="I54" s="40">
        <f t="shared" si="4"/>
        <v>1085.4128953529089</v>
      </c>
      <c r="J54" s="40">
        <f t="shared" si="5"/>
        <v>723.60859690193934</v>
      </c>
      <c r="K54" s="40">
        <f t="shared" si="6"/>
        <v>1188.7855520531859</v>
      </c>
      <c r="L54" s="40">
        <f t="shared" si="7"/>
        <v>891.5891640398894</v>
      </c>
      <c r="M54" s="40">
        <f t="shared" si="8"/>
        <v>594.39277602659297</v>
      </c>
      <c r="N54" s="40">
        <f t="shared" si="9"/>
        <v>1033.7265670027705</v>
      </c>
      <c r="O54" s="40">
        <f t="shared" si="10"/>
        <v>775.29492525207786</v>
      </c>
      <c r="P54" s="40">
        <f t="shared" si="11"/>
        <v>516.86328350138524</v>
      </c>
      <c r="Q54" s="40">
        <f t="shared" si="12"/>
        <v>775.29492525207786</v>
      </c>
      <c r="R54" s="40">
        <f t="shared" si="13"/>
        <v>581.47119393905837</v>
      </c>
      <c r="S54" s="40">
        <f t="shared" si="14"/>
        <v>387.64746262603893</v>
      </c>
      <c r="T54" s="41">
        <f t="shared" si="15"/>
        <v>516.86328350138524</v>
      </c>
      <c r="U54" s="41">
        <f t="shared" si="16"/>
        <v>387.64746262603893</v>
      </c>
      <c r="V54" s="42">
        <f t="shared" si="17"/>
        <v>258.43164175069262</v>
      </c>
    </row>
    <row r="55" spans="1:22" s="7" customFormat="1" ht="16.149999999999999" customHeight="1" x14ac:dyDescent="0.2">
      <c r="A55" s="37" t="s">
        <v>16</v>
      </c>
      <c r="B55" s="38">
        <v>207</v>
      </c>
      <c r="C55" s="39">
        <f>B55/MAX(B:B)</f>
        <v>0.91189427312775329</v>
      </c>
      <c r="D55" s="39">
        <v>3.0022436930500886E-3</v>
      </c>
      <c r="E55" s="39">
        <f t="shared" si="0"/>
        <v>5.865873201627481E-3</v>
      </c>
      <c r="F55" s="39">
        <f t="shared" si="1"/>
        <v>5.3490561794576584E-3</v>
      </c>
      <c r="G55" s="39">
        <f t="shared" si="2"/>
        <v>0.14605361760388086</v>
      </c>
      <c r="H55" s="40">
        <f t="shared" si="3"/>
        <v>1431.3254525180323</v>
      </c>
      <c r="I55" s="40">
        <f t="shared" si="4"/>
        <v>1073.4940893885241</v>
      </c>
      <c r="J55" s="40">
        <f t="shared" si="5"/>
        <v>715.66272625901615</v>
      </c>
      <c r="K55" s="40">
        <f t="shared" si="6"/>
        <v>1175.7316217112407</v>
      </c>
      <c r="L55" s="40">
        <f t="shared" si="7"/>
        <v>881.79871628343051</v>
      </c>
      <c r="M55" s="40">
        <f t="shared" si="8"/>
        <v>587.86581085562034</v>
      </c>
      <c r="N55" s="40">
        <f t="shared" si="9"/>
        <v>1022.3753232271661</v>
      </c>
      <c r="O55" s="40">
        <f t="shared" si="10"/>
        <v>766.78149242037455</v>
      </c>
      <c r="P55" s="40">
        <f t="shared" si="11"/>
        <v>511.18766161358303</v>
      </c>
      <c r="Q55" s="40">
        <f t="shared" si="12"/>
        <v>766.78149242037455</v>
      </c>
      <c r="R55" s="40">
        <f t="shared" si="13"/>
        <v>575.08611931528083</v>
      </c>
      <c r="S55" s="40">
        <f t="shared" si="14"/>
        <v>383.39074621018727</v>
      </c>
      <c r="T55" s="41">
        <f t="shared" si="15"/>
        <v>511.18766161358303</v>
      </c>
      <c r="U55" s="41">
        <f t="shared" si="16"/>
        <v>383.39074621018727</v>
      </c>
      <c r="V55" s="42">
        <f t="shared" si="17"/>
        <v>255.59383080679152</v>
      </c>
    </row>
    <row r="56" spans="1:22" s="7" customFormat="1" ht="16.149999999999999" customHeight="1" x14ac:dyDescent="0.2">
      <c r="A56" s="37" t="s">
        <v>192</v>
      </c>
      <c r="B56" s="38">
        <v>77</v>
      </c>
      <c r="C56" s="39">
        <f>B56/MAX(B:B)</f>
        <v>0.33920704845814981</v>
      </c>
      <c r="D56" s="39">
        <v>1.5547709491465828E-2</v>
      </c>
      <c r="E56" s="39">
        <f t="shared" si="0"/>
        <v>1.5547709491465828E-2</v>
      </c>
      <c r="F56" s="39">
        <f t="shared" si="1"/>
        <v>5.2738926468848847E-3</v>
      </c>
      <c r="G56" s="39">
        <f t="shared" si="2"/>
        <v>0.14511026125733259</v>
      </c>
      <c r="H56" s="40">
        <f t="shared" si="3"/>
        <v>1422.0805603218594</v>
      </c>
      <c r="I56" s="40">
        <f t="shared" si="4"/>
        <v>1066.5604202413945</v>
      </c>
      <c r="J56" s="40">
        <f t="shared" si="5"/>
        <v>711.04028016092968</v>
      </c>
      <c r="K56" s="40">
        <f t="shared" si="6"/>
        <v>1168.1376031215273</v>
      </c>
      <c r="L56" s="40">
        <f t="shared" si="7"/>
        <v>876.10320234114533</v>
      </c>
      <c r="M56" s="40">
        <f t="shared" si="8"/>
        <v>584.06880156076363</v>
      </c>
      <c r="N56" s="40">
        <f t="shared" si="9"/>
        <v>1015.7718288013282</v>
      </c>
      <c r="O56" s="40">
        <f t="shared" si="10"/>
        <v>761.82887160099608</v>
      </c>
      <c r="P56" s="40">
        <f t="shared" si="11"/>
        <v>507.88591440066409</v>
      </c>
      <c r="Q56" s="40">
        <f t="shared" si="12"/>
        <v>761.82887160099608</v>
      </c>
      <c r="R56" s="40">
        <f t="shared" si="13"/>
        <v>571.37165370074706</v>
      </c>
      <c r="S56" s="40">
        <f t="shared" si="14"/>
        <v>380.91443580049804</v>
      </c>
      <c r="T56" s="41">
        <f t="shared" si="15"/>
        <v>507.88591440066409</v>
      </c>
      <c r="U56" s="41">
        <f t="shared" si="16"/>
        <v>380.91443580049804</v>
      </c>
      <c r="V56" s="42">
        <f t="shared" si="17"/>
        <v>253.94295720033205</v>
      </c>
    </row>
    <row r="57" spans="1:22" s="7" customFormat="1" ht="16.149999999999999" customHeight="1" x14ac:dyDescent="0.2">
      <c r="A57" s="37" t="s">
        <v>193</v>
      </c>
      <c r="B57" s="38">
        <v>186</v>
      </c>
      <c r="C57" s="39">
        <f>B57/MAX(B:B)</f>
        <v>0.81938325991189431</v>
      </c>
      <c r="D57" s="39">
        <v>1.5393238240507012E-3</v>
      </c>
      <c r="E57" s="39">
        <f t="shared" si="0"/>
        <v>5.865873201627481E-3</v>
      </c>
      <c r="F57" s="39">
        <f t="shared" si="1"/>
        <v>4.8063983061793457E-3</v>
      </c>
      <c r="G57" s="39">
        <f t="shared" si="2"/>
        <v>0.1392428713385182</v>
      </c>
      <c r="H57" s="40">
        <f t="shared" si="3"/>
        <v>1364.5801391174784</v>
      </c>
      <c r="I57" s="40">
        <f t="shared" si="4"/>
        <v>1023.4351043381087</v>
      </c>
      <c r="J57" s="40">
        <f t="shared" si="5"/>
        <v>682.29006955873922</v>
      </c>
      <c r="K57" s="40">
        <f t="shared" si="6"/>
        <v>1120.9051142750714</v>
      </c>
      <c r="L57" s="40">
        <f t="shared" si="7"/>
        <v>840.67883570630352</v>
      </c>
      <c r="M57" s="40">
        <f t="shared" si="8"/>
        <v>560.45255713753568</v>
      </c>
      <c r="N57" s="40">
        <f t="shared" si="9"/>
        <v>974.70009936962742</v>
      </c>
      <c r="O57" s="40">
        <f t="shared" si="10"/>
        <v>731.02507452722057</v>
      </c>
      <c r="P57" s="40">
        <f t="shared" si="11"/>
        <v>487.35004968481371</v>
      </c>
      <c r="Q57" s="40">
        <f t="shared" si="12"/>
        <v>731.02507452722057</v>
      </c>
      <c r="R57" s="40">
        <f t="shared" si="13"/>
        <v>548.26880589541543</v>
      </c>
      <c r="S57" s="40">
        <f t="shared" si="14"/>
        <v>365.51253726361028</v>
      </c>
      <c r="T57" s="41">
        <f t="shared" si="15"/>
        <v>487.35004968481371</v>
      </c>
      <c r="U57" s="41">
        <f t="shared" si="16"/>
        <v>365.51253726361028</v>
      </c>
      <c r="V57" s="42">
        <f t="shared" si="17"/>
        <v>243.67502484240686</v>
      </c>
    </row>
    <row r="58" spans="1:22" s="7" customFormat="1" ht="16.149999999999999" customHeight="1" x14ac:dyDescent="0.2">
      <c r="A58" s="37" t="s">
        <v>194</v>
      </c>
      <c r="B58" s="38">
        <v>129</v>
      </c>
      <c r="C58" s="39">
        <f>B58/MAX(B:B)</f>
        <v>0.56828193832599116</v>
      </c>
      <c r="D58" s="39">
        <v>8.3865855579839249E-3</v>
      </c>
      <c r="E58" s="39">
        <f t="shared" si="0"/>
        <v>8.3865855579839249E-3</v>
      </c>
      <c r="F58" s="39">
        <f t="shared" si="1"/>
        <v>4.7659450968278692E-3</v>
      </c>
      <c r="G58" s="39">
        <f t="shared" si="2"/>
        <v>0.13873515449134882</v>
      </c>
      <c r="H58" s="40">
        <f t="shared" si="3"/>
        <v>1359.6045140152185</v>
      </c>
      <c r="I58" s="40">
        <f t="shared" si="4"/>
        <v>1019.7033855114137</v>
      </c>
      <c r="J58" s="40">
        <f t="shared" si="5"/>
        <v>679.80225700760923</v>
      </c>
      <c r="K58" s="40">
        <f t="shared" si="6"/>
        <v>1116.8179936553579</v>
      </c>
      <c r="L58" s="40">
        <f t="shared" si="7"/>
        <v>837.61349524151842</v>
      </c>
      <c r="M58" s="40">
        <f t="shared" si="8"/>
        <v>558.40899682767895</v>
      </c>
      <c r="N58" s="40">
        <f t="shared" si="9"/>
        <v>971.14608143944179</v>
      </c>
      <c r="O58" s="40">
        <f t="shared" si="10"/>
        <v>728.35956107958134</v>
      </c>
      <c r="P58" s="40">
        <f t="shared" si="11"/>
        <v>485.57304071972089</v>
      </c>
      <c r="Q58" s="40">
        <f t="shared" si="12"/>
        <v>728.35956107958134</v>
      </c>
      <c r="R58" s="40">
        <f t="shared" si="13"/>
        <v>546.26967080968598</v>
      </c>
      <c r="S58" s="40">
        <f t="shared" si="14"/>
        <v>364.17978053979067</v>
      </c>
      <c r="T58" s="41">
        <f t="shared" si="15"/>
        <v>485.57304071972089</v>
      </c>
      <c r="U58" s="41">
        <f t="shared" si="16"/>
        <v>364.17978053979067</v>
      </c>
      <c r="V58" s="42">
        <f t="shared" si="17"/>
        <v>242.78652035986045</v>
      </c>
    </row>
    <row r="59" spans="1:22" s="7" customFormat="1" ht="16.149999999999999" customHeight="1" x14ac:dyDescent="0.2">
      <c r="A59" s="37" t="s">
        <v>20</v>
      </c>
      <c r="B59" s="38">
        <v>60</v>
      </c>
      <c r="C59" s="39">
        <f>B59/MAX(B:B)</f>
        <v>0.26431718061674009</v>
      </c>
      <c r="D59" s="39">
        <v>1.6699501250356609E-2</v>
      </c>
      <c r="E59" s="39">
        <f t="shared" si="0"/>
        <v>1.6699501250356609E-2</v>
      </c>
      <c r="F59" s="39">
        <f t="shared" si="1"/>
        <v>4.4139650881999844E-3</v>
      </c>
      <c r="G59" s="39">
        <f t="shared" si="2"/>
        <v>0.13431755244908525</v>
      </c>
      <c r="H59" s="40">
        <f t="shared" si="3"/>
        <v>1316.3120140010353</v>
      </c>
      <c r="I59" s="40">
        <f t="shared" si="4"/>
        <v>987.23401050077644</v>
      </c>
      <c r="J59" s="40">
        <f t="shared" si="5"/>
        <v>658.15600700051766</v>
      </c>
      <c r="K59" s="40">
        <f t="shared" si="6"/>
        <v>1081.2562972151361</v>
      </c>
      <c r="L59" s="40">
        <f t="shared" si="7"/>
        <v>810.94222291135202</v>
      </c>
      <c r="M59" s="40">
        <f t="shared" si="8"/>
        <v>540.62814860756805</v>
      </c>
      <c r="N59" s="40">
        <f t="shared" si="9"/>
        <v>940.22286714359677</v>
      </c>
      <c r="O59" s="40">
        <f t="shared" si="10"/>
        <v>705.16715035769755</v>
      </c>
      <c r="P59" s="40">
        <f t="shared" si="11"/>
        <v>470.11143357179839</v>
      </c>
      <c r="Q59" s="40">
        <f t="shared" si="12"/>
        <v>705.16715035769755</v>
      </c>
      <c r="R59" s="40">
        <f t="shared" si="13"/>
        <v>528.87536276827313</v>
      </c>
      <c r="S59" s="40">
        <f t="shared" si="14"/>
        <v>352.58357517884878</v>
      </c>
      <c r="T59" s="41">
        <f t="shared" si="15"/>
        <v>470.11143357179839</v>
      </c>
      <c r="U59" s="41">
        <f t="shared" si="16"/>
        <v>352.58357517884878</v>
      </c>
      <c r="V59" s="42">
        <f t="shared" si="17"/>
        <v>235.05571678589919</v>
      </c>
    </row>
    <row r="60" spans="1:22" s="7" customFormat="1" ht="16.149999999999999" customHeight="1" x14ac:dyDescent="0.2">
      <c r="A60" s="37" t="s">
        <v>195</v>
      </c>
      <c r="B60" s="38">
        <v>168</v>
      </c>
      <c r="C60" s="39">
        <f>B60/MAX(B:B)</f>
        <v>0.74008810572687223</v>
      </c>
      <c r="D60" s="39">
        <v>2.9878753644539333E-3</v>
      </c>
      <c r="E60" s="39">
        <f t="shared" si="0"/>
        <v>5.865873201627481E-3</v>
      </c>
      <c r="F60" s="39">
        <f t="shared" si="1"/>
        <v>4.3412629862265052E-3</v>
      </c>
      <c r="G60" s="39">
        <f t="shared" si="2"/>
        <v>0.13340508882535021</v>
      </c>
      <c r="H60" s="40">
        <f t="shared" si="3"/>
        <v>1307.3698704884321</v>
      </c>
      <c r="I60" s="40">
        <f t="shared" si="4"/>
        <v>980.52740286632388</v>
      </c>
      <c r="J60" s="40">
        <f t="shared" si="5"/>
        <v>653.68493524421604</v>
      </c>
      <c r="K60" s="40">
        <f t="shared" si="6"/>
        <v>1073.9109650440691</v>
      </c>
      <c r="L60" s="40">
        <f t="shared" si="7"/>
        <v>805.43322378305174</v>
      </c>
      <c r="M60" s="40">
        <f t="shared" si="8"/>
        <v>536.95548252203457</v>
      </c>
      <c r="N60" s="40">
        <f t="shared" si="9"/>
        <v>933.83562177745148</v>
      </c>
      <c r="O60" s="40">
        <f t="shared" si="10"/>
        <v>700.37671633308855</v>
      </c>
      <c r="P60" s="40">
        <f t="shared" si="11"/>
        <v>466.91781088872574</v>
      </c>
      <c r="Q60" s="40">
        <f t="shared" si="12"/>
        <v>700.37671633308855</v>
      </c>
      <c r="R60" s="40">
        <f t="shared" si="13"/>
        <v>525.28253724981641</v>
      </c>
      <c r="S60" s="40">
        <f t="shared" si="14"/>
        <v>350.18835816654428</v>
      </c>
      <c r="T60" s="41">
        <f t="shared" si="15"/>
        <v>466.91781088872574</v>
      </c>
      <c r="U60" s="41">
        <f t="shared" si="16"/>
        <v>350.18835816654428</v>
      </c>
      <c r="V60" s="42">
        <f t="shared" si="17"/>
        <v>233.45890544436287</v>
      </c>
    </row>
    <row r="61" spans="1:22" s="7" customFormat="1" ht="16.149999999999999" customHeight="1" x14ac:dyDescent="0.2">
      <c r="A61" s="37" t="s">
        <v>17</v>
      </c>
      <c r="B61" s="38">
        <v>156</v>
      </c>
      <c r="C61" s="39">
        <f>B61/MAX(B:B)</f>
        <v>0.68722466960352424</v>
      </c>
      <c r="D61" s="39">
        <v>2.8823238434810081E-3</v>
      </c>
      <c r="E61" s="39">
        <f t="shared" si="0"/>
        <v>5.865873201627481E-3</v>
      </c>
      <c r="F61" s="39">
        <f t="shared" si="1"/>
        <v>4.0311727729246127E-3</v>
      </c>
      <c r="G61" s="39">
        <f t="shared" si="2"/>
        <v>0.12951323381657157</v>
      </c>
      <c r="H61" s="40">
        <f t="shared" si="3"/>
        <v>1269.2296914024014</v>
      </c>
      <c r="I61" s="40">
        <f t="shared" si="4"/>
        <v>951.92226855180093</v>
      </c>
      <c r="J61" s="40">
        <f t="shared" si="5"/>
        <v>634.61484570120069</v>
      </c>
      <c r="K61" s="40">
        <f t="shared" si="6"/>
        <v>1042.5815322234009</v>
      </c>
      <c r="L61" s="40">
        <f t="shared" si="7"/>
        <v>781.93614916755075</v>
      </c>
      <c r="M61" s="40">
        <f t="shared" si="8"/>
        <v>521.29076611170046</v>
      </c>
      <c r="N61" s="40">
        <f t="shared" si="9"/>
        <v>906.59263671600092</v>
      </c>
      <c r="O61" s="40">
        <f t="shared" si="10"/>
        <v>679.94447753700069</v>
      </c>
      <c r="P61" s="40">
        <f t="shared" si="11"/>
        <v>453.29631835800046</v>
      </c>
      <c r="Q61" s="40">
        <f t="shared" si="12"/>
        <v>679.94447753700069</v>
      </c>
      <c r="R61" s="40">
        <f t="shared" si="13"/>
        <v>509.95835815275052</v>
      </c>
      <c r="S61" s="40">
        <f t="shared" si="14"/>
        <v>339.97223876850035</v>
      </c>
      <c r="T61" s="41">
        <f t="shared" si="15"/>
        <v>453.29631835800046</v>
      </c>
      <c r="U61" s="41">
        <f t="shared" si="16"/>
        <v>339.97223876850035</v>
      </c>
      <c r="V61" s="42">
        <f t="shared" si="17"/>
        <v>226.64815917900023</v>
      </c>
    </row>
    <row r="62" spans="1:22" s="7" customFormat="1" ht="16.149999999999999" customHeight="1" x14ac:dyDescent="0.2">
      <c r="A62" s="37" t="s">
        <v>196</v>
      </c>
      <c r="B62" s="38">
        <v>156</v>
      </c>
      <c r="C62" s="39">
        <f>B62/MAX(B:B)</f>
        <v>0.68722466960352424</v>
      </c>
      <c r="D62" s="39">
        <v>2.2177646535950159E-3</v>
      </c>
      <c r="E62" s="39">
        <f t="shared" si="0"/>
        <v>5.865873201627481E-3</v>
      </c>
      <c r="F62" s="39">
        <f t="shared" si="1"/>
        <v>4.0311727729246127E-3</v>
      </c>
      <c r="G62" s="39">
        <f t="shared" si="2"/>
        <v>0.12951323381657157</v>
      </c>
      <c r="H62" s="40">
        <f t="shared" si="3"/>
        <v>1269.2296914024014</v>
      </c>
      <c r="I62" s="40">
        <f t="shared" si="4"/>
        <v>951.92226855180093</v>
      </c>
      <c r="J62" s="40">
        <f t="shared" si="5"/>
        <v>634.61484570120069</v>
      </c>
      <c r="K62" s="40">
        <f t="shared" si="6"/>
        <v>1042.5815322234009</v>
      </c>
      <c r="L62" s="40">
        <f t="shared" si="7"/>
        <v>781.93614916755075</v>
      </c>
      <c r="M62" s="40">
        <f t="shared" si="8"/>
        <v>521.29076611170046</v>
      </c>
      <c r="N62" s="40">
        <f t="shared" si="9"/>
        <v>906.59263671600092</v>
      </c>
      <c r="O62" s="40">
        <f t="shared" si="10"/>
        <v>679.94447753700069</v>
      </c>
      <c r="P62" s="40">
        <f t="shared" si="11"/>
        <v>453.29631835800046</v>
      </c>
      <c r="Q62" s="40">
        <f t="shared" si="12"/>
        <v>679.94447753700069</v>
      </c>
      <c r="R62" s="40">
        <f t="shared" si="13"/>
        <v>509.95835815275052</v>
      </c>
      <c r="S62" s="40">
        <f t="shared" si="14"/>
        <v>339.97223876850035</v>
      </c>
      <c r="T62" s="41">
        <f t="shared" si="15"/>
        <v>453.29631835800046</v>
      </c>
      <c r="U62" s="41">
        <f t="shared" si="16"/>
        <v>339.97223876850035</v>
      </c>
      <c r="V62" s="42">
        <f t="shared" si="17"/>
        <v>226.64815917900023</v>
      </c>
    </row>
    <row r="63" spans="1:22" s="7" customFormat="1" ht="16.149999999999999" customHeight="1" x14ac:dyDescent="0.2">
      <c r="A63" s="37" t="s">
        <v>197</v>
      </c>
      <c r="B63" s="38">
        <v>153</v>
      </c>
      <c r="C63" s="39">
        <f>B63/MAX(B:B)</f>
        <v>0.67400881057268724</v>
      </c>
      <c r="D63" s="39">
        <v>5.4956629041533686E-3</v>
      </c>
      <c r="E63" s="39">
        <f t="shared" si="0"/>
        <v>5.865873201627481E-3</v>
      </c>
      <c r="F63" s="39">
        <f t="shared" si="1"/>
        <v>3.9536502195991396E-3</v>
      </c>
      <c r="G63" s="39">
        <f t="shared" si="2"/>
        <v>0.1285402700643769</v>
      </c>
      <c r="H63" s="40">
        <f t="shared" si="3"/>
        <v>1259.6946466308937</v>
      </c>
      <c r="I63" s="40">
        <f t="shared" si="4"/>
        <v>944.77098497317013</v>
      </c>
      <c r="J63" s="40">
        <f t="shared" si="5"/>
        <v>629.84732331544683</v>
      </c>
      <c r="K63" s="40">
        <f t="shared" si="6"/>
        <v>1034.749174018234</v>
      </c>
      <c r="L63" s="40">
        <f t="shared" si="7"/>
        <v>776.06188051367542</v>
      </c>
      <c r="M63" s="40">
        <f t="shared" si="8"/>
        <v>517.37458700911702</v>
      </c>
      <c r="N63" s="40">
        <f t="shared" si="9"/>
        <v>899.78189045063834</v>
      </c>
      <c r="O63" s="40">
        <f t="shared" si="10"/>
        <v>674.83641783797873</v>
      </c>
      <c r="P63" s="40">
        <f t="shared" si="11"/>
        <v>449.89094522531917</v>
      </c>
      <c r="Q63" s="40">
        <f t="shared" si="12"/>
        <v>674.83641783797873</v>
      </c>
      <c r="R63" s="40">
        <f t="shared" si="13"/>
        <v>506.12731337848408</v>
      </c>
      <c r="S63" s="40">
        <f t="shared" si="14"/>
        <v>337.41820891898936</v>
      </c>
      <c r="T63" s="41">
        <f t="shared" si="15"/>
        <v>449.89094522531917</v>
      </c>
      <c r="U63" s="41">
        <f t="shared" si="16"/>
        <v>337.41820891898936</v>
      </c>
      <c r="V63" s="42">
        <f t="shared" si="17"/>
        <v>224.94547261265959</v>
      </c>
    </row>
    <row r="64" spans="1:22" s="7" customFormat="1" ht="16.149999999999999" customHeight="1" x14ac:dyDescent="0.2">
      <c r="A64" s="37" t="s">
        <v>198</v>
      </c>
      <c r="B64" s="38">
        <v>149</v>
      </c>
      <c r="C64" s="39">
        <f>B64/MAX(B:B)</f>
        <v>0.65638766519823788</v>
      </c>
      <c r="D64" s="39">
        <v>8.5565135437815727E-4</v>
      </c>
      <c r="E64" s="39">
        <f t="shared" si="0"/>
        <v>5.865873201627481E-3</v>
      </c>
      <c r="F64" s="39">
        <f t="shared" si="1"/>
        <v>3.8502868151651746E-3</v>
      </c>
      <c r="G64" s="39">
        <f t="shared" si="2"/>
        <v>0.12724298506145065</v>
      </c>
      <c r="H64" s="40">
        <f t="shared" si="3"/>
        <v>1246.9812536022164</v>
      </c>
      <c r="I64" s="40">
        <f t="shared" si="4"/>
        <v>935.23594020166217</v>
      </c>
      <c r="J64" s="40">
        <f t="shared" si="5"/>
        <v>623.49062680110819</v>
      </c>
      <c r="K64" s="40">
        <f t="shared" si="6"/>
        <v>1024.3060297446777</v>
      </c>
      <c r="L64" s="40">
        <f t="shared" si="7"/>
        <v>768.22952230850819</v>
      </c>
      <c r="M64" s="40">
        <f t="shared" si="8"/>
        <v>512.15301487233887</v>
      </c>
      <c r="N64" s="40">
        <f t="shared" si="9"/>
        <v>890.70089543015456</v>
      </c>
      <c r="O64" s="40">
        <f t="shared" si="10"/>
        <v>668.02567157261592</v>
      </c>
      <c r="P64" s="40">
        <f t="shared" si="11"/>
        <v>445.35044771507728</v>
      </c>
      <c r="Q64" s="40">
        <f t="shared" si="12"/>
        <v>668.02567157261592</v>
      </c>
      <c r="R64" s="40">
        <f t="shared" si="13"/>
        <v>501.01925367946194</v>
      </c>
      <c r="S64" s="40">
        <f t="shared" si="14"/>
        <v>334.01283578630796</v>
      </c>
      <c r="T64" s="41">
        <f t="shared" si="15"/>
        <v>445.35044771507728</v>
      </c>
      <c r="U64" s="41">
        <f t="shared" si="16"/>
        <v>334.01283578630796</v>
      </c>
      <c r="V64" s="42">
        <f t="shared" si="17"/>
        <v>222.67522385753864</v>
      </c>
    </row>
    <row r="65" spans="1:22" s="7" customFormat="1" ht="16.149999999999999" customHeight="1" x14ac:dyDescent="0.2">
      <c r="A65" s="37" t="s">
        <v>199</v>
      </c>
      <c r="B65" s="38">
        <v>141</v>
      </c>
      <c r="C65" s="39">
        <f>B65/MAX(B:B)</f>
        <v>0.62114537444933926</v>
      </c>
      <c r="D65" s="39">
        <v>3.1256405660260861E-3</v>
      </c>
      <c r="E65" s="39">
        <f t="shared" si="0"/>
        <v>5.865873201627481E-3</v>
      </c>
      <c r="F65" s="39">
        <f t="shared" si="1"/>
        <v>3.6435600062972463E-3</v>
      </c>
      <c r="G65" s="39">
        <f t="shared" si="2"/>
        <v>0.12464841505559821</v>
      </c>
      <c r="H65" s="40">
        <f t="shared" si="3"/>
        <v>1221.5544675448625</v>
      </c>
      <c r="I65" s="40">
        <f t="shared" si="4"/>
        <v>916.16585065864672</v>
      </c>
      <c r="J65" s="40">
        <f t="shared" si="5"/>
        <v>610.77723377243126</v>
      </c>
      <c r="K65" s="40">
        <f t="shared" si="6"/>
        <v>1003.4197411975655</v>
      </c>
      <c r="L65" s="40">
        <f t="shared" si="7"/>
        <v>752.56480589817409</v>
      </c>
      <c r="M65" s="40">
        <f t="shared" si="8"/>
        <v>501.70987059878274</v>
      </c>
      <c r="N65" s="40">
        <f t="shared" si="9"/>
        <v>872.53890538918745</v>
      </c>
      <c r="O65" s="40">
        <f t="shared" si="10"/>
        <v>654.40417904189053</v>
      </c>
      <c r="P65" s="40">
        <f t="shared" si="11"/>
        <v>436.26945269459372</v>
      </c>
      <c r="Q65" s="40">
        <f t="shared" si="12"/>
        <v>654.40417904189053</v>
      </c>
      <c r="R65" s="40">
        <f t="shared" si="13"/>
        <v>490.80313428141795</v>
      </c>
      <c r="S65" s="40">
        <f t="shared" si="14"/>
        <v>327.20208952094526</v>
      </c>
      <c r="T65" s="41">
        <f t="shared" si="15"/>
        <v>436.26945269459372</v>
      </c>
      <c r="U65" s="41">
        <f t="shared" si="16"/>
        <v>327.20208952094526</v>
      </c>
      <c r="V65" s="42">
        <f t="shared" si="17"/>
        <v>218.13472634729686</v>
      </c>
    </row>
    <row r="66" spans="1:22" s="7" customFormat="1" ht="16.149999999999999" customHeight="1" x14ac:dyDescent="0.2">
      <c r="A66" s="37" t="s">
        <v>200</v>
      </c>
      <c r="B66" s="38">
        <v>122</v>
      </c>
      <c r="C66" s="39">
        <f>B66/MAX(B:B)</f>
        <v>0.5374449339207048</v>
      </c>
      <c r="D66" s="39">
        <v>6.6650598059855562E-3</v>
      </c>
      <c r="E66" s="39">
        <f t="shared" si="0"/>
        <v>6.6650598059855562E-3</v>
      </c>
      <c r="F66" s="39">
        <f t="shared" si="1"/>
        <v>3.582102627005453E-3</v>
      </c>
      <c r="G66" s="39">
        <f t="shared" si="2"/>
        <v>0.12387708078201276</v>
      </c>
      <c r="H66" s="40">
        <f t="shared" si="3"/>
        <v>1213.9953916637251</v>
      </c>
      <c r="I66" s="40">
        <f t="shared" si="4"/>
        <v>910.49654374779368</v>
      </c>
      <c r="J66" s="40">
        <f t="shared" si="5"/>
        <v>606.99769583186253</v>
      </c>
      <c r="K66" s="40">
        <f t="shared" si="6"/>
        <v>997.21050029520256</v>
      </c>
      <c r="L66" s="40">
        <f t="shared" si="7"/>
        <v>747.90787522140192</v>
      </c>
      <c r="M66" s="40">
        <f t="shared" si="8"/>
        <v>498.60525014760128</v>
      </c>
      <c r="N66" s="40">
        <f t="shared" si="9"/>
        <v>867.1395654740893</v>
      </c>
      <c r="O66" s="40">
        <f t="shared" si="10"/>
        <v>650.35467410556703</v>
      </c>
      <c r="P66" s="40">
        <f t="shared" si="11"/>
        <v>433.56978273704465</v>
      </c>
      <c r="Q66" s="40">
        <f t="shared" si="12"/>
        <v>650.35467410556703</v>
      </c>
      <c r="R66" s="40">
        <f t="shared" si="13"/>
        <v>487.76600557917527</v>
      </c>
      <c r="S66" s="40">
        <f t="shared" si="14"/>
        <v>325.17733705278351</v>
      </c>
      <c r="T66" s="41">
        <f t="shared" si="15"/>
        <v>433.56978273704465</v>
      </c>
      <c r="U66" s="41">
        <f t="shared" si="16"/>
        <v>325.17733705278351</v>
      </c>
      <c r="V66" s="42">
        <f t="shared" si="17"/>
        <v>216.78489136852232</v>
      </c>
    </row>
    <row r="67" spans="1:22" s="7" customFormat="1" ht="16.149999999999999" customHeight="1" x14ac:dyDescent="0.2">
      <c r="A67" s="37" t="s">
        <v>201</v>
      </c>
      <c r="B67" s="38">
        <v>137</v>
      </c>
      <c r="C67" s="39">
        <f>B67/MAX(B:B)</f>
        <v>0.6035242290748899</v>
      </c>
      <c r="D67" s="39">
        <v>8.0205437978590841E-4</v>
      </c>
      <c r="E67" s="39">
        <f t="shared" si="0"/>
        <v>5.865873201627481E-3</v>
      </c>
      <c r="F67" s="39">
        <f t="shared" si="1"/>
        <v>3.5401966018632817E-3</v>
      </c>
      <c r="G67" s="39">
        <f t="shared" si="2"/>
        <v>0.123351130052672</v>
      </c>
      <c r="H67" s="40">
        <f t="shared" si="3"/>
        <v>1208.8410745161855</v>
      </c>
      <c r="I67" s="40">
        <f t="shared" si="4"/>
        <v>906.6308058871391</v>
      </c>
      <c r="J67" s="40">
        <f t="shared" si="5"/>
        <v>604.42053725809274</v>
      </c>
      <c r="K67" s="40">
        <f t="shared" si="6"/>
        <v>992.97659692400941</v>
      </c>
      <c r="L67" s="40">
        <f t="shared" si="7"/>
        <v>744.73244769300709</v>
      </c>
      <c r="M67" s="40">
        <f t="shared" si="8"/>
        <v>496.48829846200471</v>
      </c>
      <c r="N67" s="40">
        <f t="shared" si="9"/>
        <v>863.45791036870401</v>
      </c>
      <c r="O67" s="40">
        <f t="shared" si="10"/>
        <v>647.59343277652795</v>
      </c>
      <c r="P67" s="40">
        <f t="shared" si="11"/>
        <v>431.728955184352</v>
      </c>
      <c r="Q67" s="40">
        <f t="shared" si="12"/>
        <v>647.59343277652795</v>
      </c>
      <c r="R67" s="40">
        <f t="shared" si="13"/>
        <v>485.69507458239599</v>
      </c>
      <c r="S67" s="40">
        <f t="shared" si="14"/>
        <v>323.79671638826397</v>
      </c>
      <c r="T67" s="41">
        <f t="shared" si="15"/>
        <v>431.728955184352</v>
      </c>
      <c r="U67" s="41">
        <f t="shared" si="16"/>
        <v>323.79671638826397</v>
      </c>
      <c r="V67" s="42">
        <f t="shared" si="17"/>
        <v>215.864477592176</v>
      </c>
    </row>
    <row r="68" spans="1:22" s="7" customFormat="1" ht="16.149999999999999" customHeight="1" x14ac:dyDescent="0.2">
      <c r="A68" s="37" t="s">
        <v>202</v>
      </c>
      <c r="B68" s="38">
        <v>131</v>
      </c>
      <c r="C68" s="39">
        <f>B68/MAX(B:B)</f>
        <v>0.5770925110132159</v>
      </c>
      <c r="D68" s="39">
        <v>1.8992049104076532E-3</v>
      </c>
      <c r="E68" s="39">
        <f t="shared" si="0"/>
        <v>5.865873201627481E-3</v>
      </c>
      <c r="F68" s="39">
        <f t="shared" si="1"/>
        <v>3.385151495212335E-3</v>
      </c>
      <c r="G68" s="39">
        <f t="shared" si="2"/>
        <v>0.12140520254828266</v>
      </c>
      <c r="H68" s="40">
        <f t="shared" si="3"/>
        <v>1189.77098497317</v>
      </c>
      <c r="I68" s="40">
        <f t="shared" si="4"/>
        <v>892.3282387298774</v>
      </c>
      <c r="J68" s="40">
        <f t="shared" si="5"/>
        <v>594.88549248658501</v>
      </c>
      <c r="K68" s="40">
        <f t="shared" si="6"/>
        <v>977.31188051367531</v>
      </c>
      <c r="L68" s="40">
        <f t="shared" si="7"/>
        <v>732.98391038525642</v>
      </c>
      <c r="M68" s="40">
        <f t="shared" si="8"/>
        <v>488.65594025683765</v>
      </c>
      <c r="N68" s="40">
        <f t="shared" si="9"/>
        <v>849.83641783797862</v>
      </c>
      <c r="O68" s="40">
        <f t="shared" si="10"/>
        <v>637.3773133784839</v>
      </c>
      <c r="P68" s="40">
        <f t="shared" si="11"/>
        <v>424.91820891898931</v>
      </c>
      <c r="Q68" s="40">
        <f t="shared" si="12"/>
        <v>637.3773133784839</v>
      </c>
      <c r="R68" s="40">
        <f t="shared" si="13"/>
        <v>478.03298503386299</v>
      </c>
      <c r="S68" s="40">
        <f t="shared" si="14"/>
        <v>318.68865668924195</v>
      </c>
      <c r="T68" s="41">
        <f t="shared" si="15"/>
        <v>424.91820891898931</v>
      </c>
      <c r="U68" s="41">
        <f t="shared" si="16"/>
        <v>318.68865668924195</v>
      </c>
      <c r="V68" s="42">
        <f t="shared" si="17"/>
        <v>212.45910445949465</v>
      </c>
    </row>
    <row r="69" spans="1:22" s="7" customFormat="1" ht="16.149999999999999" customHeight="1" x14ac:dyDescent="0.2">
      <c r="A69" s="37" t="s">
        <v>203</v>
      </c>
      <c r="B69" s="38">
        <v>126</v>
      </c>
      <c r="C69" s="39">
        <f>B69/MAX(B:B)</f>
        <v>0.55506607929515417</v>
      </c>
      <c r="D69" s="39">
        <v>5.5297256574097023E-3</v>
      </c>
      <c r="E69" s="39">
        <f t="shared" si="0"/>
        <v>5.865873201627481E-3</v>
      </c>
      <c r="F69" s="39">
        <f t="shared" si="1"/>
        <v>3.2559472396698793E-3</v>
      </c>
      <c r="G69" s="39">
        <f t="shared" si="2"/>
        <v>0.1197835962946249</v>
      </c>
      <c r="H69" s="40">
        <f t="shared" si="3"/>
        <v>1173.8792436873241</v>
      </c>
      <c r="I69" s="40">
        <f t="shared" si="4"/>
        <v>880.40943276549285</v>
      </c>
      <c r="J69" s="40">
        <f t="shared" si="5"/>
        <v>586.93962184366205</v>
      </c>
      <c r="K69" s="40">
        <f t="shared" si="6"/>
        <v>964.25795017173039</v>
      </c>
      <c r="L69" s="40">
        <f t="shared" si="7"/>
        <v>723.19346262879776</v>
      </c>
      <c r="M69" s="40">
        <f t="shared" si="8"/>
        <v>482.12897508586519</v>
      </c>
      <c r="N69" s="40">
        <f t="shared" si="9"/>
        <v>838.48517406237431</v>
      </c>
      <c r="O69" s="40">
        <f t="shared" si="10"/>
        <v>628.86388054678071</v>
      </c>
      <c r="P69" s="40">
        <f t="shared" si="11"/>
        <v>419.24258703118716</v>
      </c>
      <c r="Q69" s="40">
        <f t="shared" si="12"/>
        <v>628.86388054678071</v>
      </c>
      <c r="R69" s="40">
        <f t="shared" si="13"/>
        <v>471.64791041008556</v>
      </c>
      <c r="S69" s="40">
        <f t="shared" si="14"/>
        <v>314.43194027339035</v>
      </c>
      <c r="T69" s="41">
        <f t="shared" si="15"/>
        <v>419.24258703118716</v>
      </c>
      <c r="U69" s="41">
        <f t="shared" si="16"/>
        <v>314.43194027339035</v>
      </c>
      <c r="V69" s="42">
        <f t="shared" si="17"/>
        <v>209.62129351559358</v>
      </c>
    </row>
    <row r="70" spans="1:22" s="7" customFormat="1" ht="16.149999999999999" customHeight="1" x14ac:dyDescent="0.2">
      <c r="A70" s="37" t="s">
        <v>204</v>
      </c>
      <c r="B70" s="38">
        <v>123</v>
      </c>
      <c r="C70" s="39">
        <f>B70/MAX(B:B)</f>
        <v>0.54185022026431717</v>
      </c>
      <c r="D70" s="39">
        <v>2.9980759872943828E-3</v>
      </c>
      <c r="E70" s="39">
        <f t="shared" si="0"/>
        <v>5.865873201627481E-3</v>
      </c>
      <c r="F70" s="39">
        <f t="shared" si="1"/>
        <v>3.1784246863444058E-3</v>
      </c>
      <c r="G70" s="39">
        <f t="shared" si="2"/>
        <v>0.11881063254243021</v>
      </c>
      <c r="H70" s="40">
        <f t="shared" si="3"/>
        <v>1164.3441989158162</v>
      </c>
      <c r="I70" s="40">
        <f t="shared" si="4"/>
        <v>873.25814918686194</v>
      </c>
      <c r="J70" s="40">
        <f t="shared" si="5"/>
        <v>582.17209945790808</v>
      </c>
      <c r="K70" s="40">
        <f t="shared" si="6"/>
        <v>956.42559196656305</v>
      </c>
      <c r="L70" s="40">
        <f t="shared" si="7"/>
        <v>717.31919397492231</v>
      </c>
      <c r="M70" s="40">
        <f t="shared" si="8"/>
        <v>478.21279598328152</v>
      </c>
      <c r="N70" s="40">
        <f t="shared" si="9"/>
        <v>831.6744277970115</v>
      </c>
      <c r="O70" s="40">
        <f t="shared" si="10"/>
        <v>623.75582084775863</v>
      </c>
      <c r="P70" s="40">
        <f t="shared" si="11"/>
        <v>415.83721389850575</v>
      </c>
      <c r="Q70" s="40">
        <f t="shared" si="12"/>
        <v>623.75582084775863</v>
      </c>
      <c r="R70" s="40">
        <f t="shared" si="13"/>
        <v>467.81686563581894</v>
      </c>
      <c r="S70" s="40">
        <f t="shared" si="14"/>
        <v>311.87791042387931</v>
      </c>
      <c r="T70" s="41">
        <f t="shared" si="15"/>
        <v>415.83721389850575</v>
      </c>
      <c r="U70" s="41">
        <f t="shared" si="16"/>
        <v>311.87791042387931</v>
      </c>
      <c r="V70" s="42">
        <f t="shared" si="17"/>
        <v>207.91860694925288</v>
      </c>
    </row>
    <row r="71" spans="1:22" s="7" customFormat="1" ht="16.149999999999999" customHeight="1" x14ac:dyDescent="0.2">
      <c r="A71" s="37" t="s">
        <v>205</v>
      </c>
      <c r="B71" s="38">
        <v>122</v>
      </c>
      <c r="C71" s="39">
        <f>B71/MAX(B:B)</f>
        <v>0.5374449339207048</v>
      </c>
      <c r="D71" s="39">
        <v>1.4158947649916265E-3</v>
      </c>
      <c r="E71" s="39">
        <f t="shared" si="0"/>
        <v>5.865873201627481E-3</v>
      </c>
      <c r="F71" s="39">
        <f t="shared" si="1"/>
        <v>3.1525838352359148E-3</v>
      </c>
      <c r="G71" s="39">
        <f t="shared" si="2"/>
        <v>0.11848631129169866</v>
      </c>
      <c r="H71" s="40">
        <f t="shared" si="3"/>
        <v>1161.1658506586468</v>
      </c>
      <c r="I71" s="40">
        <f t="shared" si="4"/>
        <v>870.87438799398501</v>
      </c>
      <c r="J71" s="40">
        <f t="shared" si="5"/>
        <v>580.58292532932342</v>
      </c>
      <c r="K71" s="40">
        <f t="shared" si="6"/>
        <v>953.81480589817409</v>
      </c>
      <c r="L71" s="40">
        <f t="shared" si="7"/>
        <v>715.36110442363054</v>
      </c>
      <c r="M71" s="40">
        <f t="shared" si="8"/>
        <v>476.90740294908704</v>
      </c>
      <c r="N71" s="40">
        <f t="shared" si="9"/>
        <v>829.40417904189064</v>
      </c>
      <c r="O71" s="40">
        <f t="shared" si="10"/>
        <v>622.05313428141801</v>
      </c>
      <c r="P71" s="40">
        <f t="shared" si="11"/>
        <v>414.70208952094532</v>
      </c>
      <c r="Q71" s="40">
        <f t="shared" si="12"/>
        <v>622.05313428141801</v>
      </c>
      <c r="R71" s="40">
        <f t="shared" si="13"/>
        <v>466.53985071106348</v>
      </c>
      <c r="S71" s="40">
        <f t="shared" si="14"/>
        <v>311.02656714070901</v>
      </c>
      <c r="T71" s="41">
        <f t="shared" si="15"/>
        <v>414.70208952094532</v>
      </c>
      <c r="U71" s="41">
        <f t="shared" si="16"/>
        <v>311.02656714070901</v>
      </c>
      <c r="V71" s="42">
        <f t="shared" si="17"/>
        <v>207.35104476047266</v>
      </c>
    </row>
    <row r="72" spans="1:22" s="7" customFormat="1" ht="16.149999999999999" customHeight="1" x14ac:dyDescent="0.2">
      <c r="A72" s="37" t="s">
        <v>206</v>
      </c>
      <c r="B72" s="38">
        <v>120</v>
      </c>
      <c r="C72" s="39">
        <f>B72/MAX(B:B)</f>
        <v>0.52863436123348018</v>
      </c>
      <c r="D72" s="39">
        <v>4.4140195652803068E-4</v>
      </c>
      <c r="E72" s="39">
        <f t="shared" si="0"/>
        <v>5.865873201627481E-3</v>
      </c>
      <c r="F72" s="39">
        <f t="shared" si="1"/>
        <v>3.1009021330189327E-3</v>
      </c>
      <c r="G72" s="39">
        <f t="shared" si="2"/>
        <v>0.11783766879023554</v>
      </c>
      <c r="H72" s="40">
        <f t="shared" si="3"/>
        <v>1154.8091541443082</v>
      </c>
      <c r="I72" s="40">
        <f t="shared" si="4"/>
        <v>866.10686560823103</v>
      </c>
      <c r="J72" s="40">
        <f t="shared" si="5"/>
        <v>577.4045770721541</v>
      </c>
      <c r="K72" s="40">
        <f t="shared" si="6"/>
        <v>948.59323376139594</v>
      </c>
      <c r="L72" s="40">
        <f t="shared" si="7"/>
        <v>711.44492532104698</v>
      </c>
      <c r="M72" s="40">
        <f t="shared" si="8"/>
        <v>474.29661688069797</v>
      </c>
      <c r="N72" s="40">
        <f t="shared" si="9"/>
        <v>824.86368153164881</v>
      </c>
      <c r="O72" s="40">
        <f t="shared" si="10"/>
        <v>618.64776114873655</v>
      </c>
      <c r="P72" s="40">
        <f t="shared" si="11"/>
        <v>412.4318407658244</v>
      </c>
      <c r="Q72" s="40">
        <f t="shared" si="12"/>
        <v>618.64776114873655</v>
      </c>
      <c r="R72" s="40">
        <f t="shared" si="13"/>
        <v>463.98582086155244</v>
      </c>
      <c r="S72" s="40">
        <f t="shared" si="14"/>
        <v>309.32388057436827</v>
      </c>
      <c r="T72" s="41">
        <f t="shared" si="15"/>
        <v>412.4318407658244</v>
      </c>
      <c r="U72" s="41">
        <f t="shared" si="16"/>
        <v>309.32388057436827</v>
      </c>
      <c r="V72" s="42">
        <f t="shared" si="17"/>
        <v>206.2159203829122</v>
      </c>
    </row>
    <row r="73" spans="1:22" s="7" customFormat="1" ht="16.149999999999999" customHeight="1" x14ac:dyDescent="0.2">
      <c r="A73" s="37" t="s">
        <v>207</v>
      </c>
      <c r="B73" s="38">
        <v>116</v>
      </c>
      <c r="C73" s="39">
        <f>B73/MAX(B:B)</f>
        <v>0.51101321585903081</v>
      </c>
      <c r="D73" s="39">
        <v>3.8530577876471823E-3</v>
      </c>
      <c r="E73" s="39">
        <f t="shared" si="0"/>
        <v>5.865873201627481E-3</v>
      </c>
      <c r="F73" s="39">
        <f t="shared" si="1"/>
        <v>2.9975387285849681E-3</v>
      </c>
      <c r="G73" s="39">
        <f t="shared" si="2"/>
        <v>0.11654038378730933</v>
      </c>
      <c r="H73" s="40">
        <f t="shared" si="3"/>
        <v>1142.0957611156314</v>
      </c>
      <c r="I73" s="40">
        <f t="shared" si="4"/>
        <v>856.57182083672342</v>
      </c>
      <c r="J73" s="40">
        <f t="shared" si="5"/>
        <v>571.04788055781569</v>
      </c>
      <c r="K73" s="40">
        <f t="shared" si="6"/>
        <v>938.15008948783998</v>
      </c>
      <c r="L73" s="40">
        <f t="shared" si="7"/>
        <v>703.61256711587998</v>
      </c>
      <c r="M73" s="40">
        <f t="shared" si="8"/>
        <v>469.07504474391999</v>
      </c>
      <c r="N73" s="40">
        <f t="shared" si="9"/>
        <v>815.78268651116525</v>
      </c>
      <c r="O73" s="40">
        <f t="shared" si="10"/>
        <v>611.83701488337397</v>
      </c>
      <c r="P73" s="40">
        <f t="shared" si="11"/>
        <v>407.89134325558263</v>
      </c>
      <c r="Q73" s="40">
        <f t="shared" si="12"/>
        <v>611.83701488337397</v>
      </c>
      <c r="R73" s="40">
        <f t="shared" si="13"/>
        <v>458.87776116253048</v>
      </c>
      <c r="S73" s="40">
        <f t="shared" si="14"/>
        <v>305.91850744168698</v>
      </c>
      <c r="T73" s="41">
        <f t="shared" si="15"/>
        <v>407.89134325558263</v>
      </c>
      <c r="U73" s="41">
        <f t="shared" si="16"/>
        <v>305.91850744168698</v>
      </c>
      <c r="V73" s="42">
        <f t="shared" si="17"/>
        <v>203.94567162779131</v>
      </c>
    </row>
    <row r="74" spans="1:22" s="7" customFormat="1" ht="16.149999999999999" customHeight="1" x14ac:dyDescent="0.2">
      <c r="A74" s="37" t="s">
        <v>125</v>
      </c>
      <c r="B74" s="38">
        <v>113</v>
      </c>
      <c r="C74" s="39">
        <f>B74/MAX(B:B)</f>
        <v>0.49779735682819382</v>
      </c>
      <c r="D74" s="39">
        <v>8.9999999999999998E-4</v>
      </c>
      <c r="E74" s="39">
        <f t="shared" si="0"/>
        <v>5.865873201627481E-3</v>
      </c>
      <c r="F74" s="39">
        <f t="shared" si="1"/>
        <v>2.920016175259495E-3</v>
      </c>
      <c r="G74" s="39">
        <f t="shared" si="2"/>
        <v>0.11556742003511467</v>
      </c>
      <c r="H74" s="40">
        <f t="shared" si="3"/>
        <v>1132.5607163441236</v>
      </c>
      <c r="I74" s="40">
        <f t="shared" si="4"/>
        <v>849.42053725809274</v>
      </c>
      <c r="J74" s="40">
        <f t="shared" si="5"/>
        <v>566.28035817206182</v>
      </c>
      <c r="K74" s="40">
        <f t="shared" si="6"/>
        <v>930.31773128267298</v>
      </c>
      <c r="L74" s="40">
        <f t="shared" si="7"/>
        <v>697.73829846200465</v>
      </c>
      <c r="M74" s="40">
        <f t="shared" si="8"/>
        <v>465.15886564133649</v>
      </c>
      <c r="N74" s="40">
        <f t="shared" si="9"/>
        <v>808.97194024580267</v>
      </c>
      <c r="O74" s="40">
        <f t="shared" si="10"/>
        <v>606.728955184352</v>
      </c>
      <c r="P74" s="40">
        <f t="shared" si="11"/>
        <v>404.48597012290134</v>
      </c>
      <c r="Q74" s="40">
        <f t="shared" si="12"/>
        <v>606.728955184352</v>
      </c>
      <c r="R74" s="40">
        <f t="shared" si="13"/>
        <v>455.04671638826397</v>
      </c>
      <c r="S74" s="40">
        <f t="shared" si="14"/>
        <v>303.364477592176</v>
      </c>
      <c r="T74" s="41">
        <f t="shared" si="15"/>
        <v>404.48597012290134</v>
      </c>
      <c r="U74" s="41">
        <f t="shared" si="16"/>
        <v>303.364477592176</v>
      </c>
      <c r="V74" s="42">
        <f t="shared" si="17"/>
        <v>202.24298506145067</v>
      </c>
    </row>
    <row r="75" spans="1:22" s="7" customFormat="1" ht="16.149999999999999" customHeight="1" x14ac:dyDescent="0.2">
      <c r="A75" s="37" t="s">
        <v>208</v>
      </c>
      <c r="B75" s="38">
        <v>111</v>
      </c>
      <c r="C75" s="39">
        <f>B75/MAX(B:B)</f>
        <v>0.48898678414096919</v>
      </c>
      <c r="D75" s="39">
        <v>5.0468343787381078E-3</v>
      </c>
      <c r="E75" s="39">
        <f t="shared" si="0"/>
        <v>5.865873201627481E-3</v>
      </c>
      <c r="F75" s="39">
        <f t="shared" si="1"/>
        <v>2.8683344730425129E-3</v>
      </c>
      <c r="G75" s="39">
        <f t="shared" si="2"/>
        <v>0.11491877753365157</v>
      </c>
      <c r="H75" s="40">
        <f t="shared" si="3"/>
        <v>1126.2040198297855</v>
      </c>
      <c r="I75" s="40">
        <f t="shared" si="4"/>
        <v>844.65301487233887</v>
      </c>
      <c r="J75" s="40">
        <f t="shared" si="5"/>
        <v>563.10200991489273</v>
      </c>
      <c r="K75" s="40">
        <f t="shared" si="6"/>
        <v>925.09615914589506</v>
      </c>
      <c r="L75" s="40">
        <f t="shared" si="7"/>
        <v>693.82211935942121</v>
      </c>
      <c r="M75" s="40">
        <f t="shared" si="8"/>
        <v>462.54807957294753</v>
      </c>
      <c r="N75" s="40">
        <f t="shared" si="9"/>
        <v>804.43144273556095</v>
      </c>
      <c r="O75" s="40">
        <f t="shared" si="10"/>
        <v>603.32358205167077</v>
      </c>
      <c r="P75" s="40">
        <f t="shared" si="11"/>
        <v>402.21572136778047</v>
      </c>
      <c r="Q75" s="40">
        <f t="shared" si="12"/>
        <v>603.32358205167077</v>
      </c>
      <c r="R75" s="40">
        <f t="shared" si="13"/>
        <v>452.49268653875305</v>
      </c>
      <c r="S75" s="40">
        <f t="shared" si="14"/>
        <v>301.66179102583538</v>
      </c>
      <c r="T75" s="41">
        <f t="shared" si="15"/>
        <v>402.21572136778047</v>
      </c>
      <c r="U75" s="41">
        <f t="shared" si="16"/>
        <v>301.66179102583538</v>
      </c>
      <c r="V75" s="42">
        <f t="shared" si="17"/>
        <v>201.10786068389024</v>
      </c>
    </row>
    <row r="76" spans="1:22" s="7" customFormat="1" ht="16.149999999999999" customHeight="1" x14ac:dyDescent="0.2">
      <c r="A76" s="37" t="s">
        <v>209</v>
      </c>
      <c r="B76" s="38">
        <v>104</v>
      </c>
      <c r="C76" s="39">
        <f>B76/MAX(B:B)</f>
        <v>0.45814977973568283</v>
      </c>
      <c r="D76" s="39">
        <v>9.2834018295172077E-4</v>
      </c>
      <c r="E76" s="39">
        <f t="shared" si="0"/>
        <v>5.865873201627481E-3</v>
      </c>
      <c r="F76" s="39">
        <f t="shared" si="1"/>
        <v>2.6874485152830752E-3</v>
      </c>
      <c r="G76" s="39">
        <f t="shared" si="2"/>
        <v>0.11264852877853067</v>
      </c>
      <c r="H76" s="40">
        <f t="shared" si="3"/>
        <v>1103.9555820296005</v>
      </c>
      <c r="I76" s="40">
        <f t="shared" si="4"/>
        <v>827.96668652220035</v>
      </c>
      <c r="J76" s="40">
        <f t="shared" si="5"/>
        <v>551.97779101480023</v>
      </c>
      <c r="K76" s="40">
        <f t="shared" si="6"/>
        <v>906.82065666717176</v>
      </c>
      <c r="L76" s="40">
        <f t="shared" si="7"/>
        <v>680.11549250037876</v>
      </c>
      <c r="M76" s="40">
        <f t="shared" si="8"/>
        <v>453.41032833358588</v>
      </c>
      <c r="N76" s="40">
        <f t="shared" si="9"/>
        <v>788.5397014497147</v>
      </c>
      <c r="O76" s="40">
        <f t="shared" si="10"/>
        <v>591.404776087286</v>
      </c>
      <c r="P76" s="40">
        <f t="shared" si="11"/>
        <v>394.26985072485735</v>
      </c>
      <c r="Q76" s="40">
        <f t="shared" si="12"/>
        <v>591.404776087286</v>
      </c>
      <c r="R76" s="40">
        <f t="shared" si="13"/>
        <v>443.55358206546452</v>
      </c>
      <c r="S76" s="40">
        <f t="shared" si="14"/>
        <v>295.702388043643</v>
      </c>
      <c r="T76" s="41">
        <f t="shared" si="15"/>
        <v>394.26985072485735</v>
      </c>
      <c r="U76" s="41">
        <f t="shared" si="16"/>
        <v>295.702388043643</v>
      </c>
      <c r="V76" s="42">
        <f t="shared" si="17"/>
        <v>197.13492536242867</v>
      </c>
    </row>
    <row r="77" spans="1:22" s="7" customFormat="1" ht="16.149999999999999" customHeight="1" x14ac:dyDescent="0.2">
      <c r="A77" s="37" t="s">
        <v>210</v>
      </c>
      <c r="B77" s="38">
        <v>67</v>
      </c>
      <c r="C77" s="39">
        <f>B77/MAX(B:B)</f>
        <v>0.29515418502202645</v>
      </c>
      <c r="D77" s="39">
        <v>9.0616610052597461E-3</v>
      </c>
      <c r="E77" s="39">
        <f t="shared" si="0"/>
        <v>9.0616610052597461E-3</v>
      </c>
      <c r="F77" s="39">
        <f t="shared" si="1"/>
        <v>2.6745871689533175E-3</v>
      </c>
      <c r="G77" s="39">
        <f t="shared" si="2"/>
        <v>0.11248710963988673</v>
      </c>
      <c r="H77" s="40">
        <f t="shared" si="3"/>
        <v>1102.3736744708899</v>
      </c>
      <c r="I77" s="40">
        <f t="shared" si="4"/>
        <v>826.78025585316732</v>
      </c>
      <c r="J77" s="40">
        <f t="shared" si="5"/>
        <v>551.18683723544495</v>
      </c>
      <c r="K77" s="40">
        <f t="shared" si="6"/>
        <v>905.52123260108806</v>
      </c>
      <c r="L77" s="40">
        <f t="shared" si="7"/>
        <v>679.14092445081599</v>
      </c>
      <c r="M77" s="40">
        <f t="shared" si="8"/>
        <v>452.76061630054403</v>
      </c>
      <c r="N77" s="40">
        <f t="shared" si="9"/>
        <v>787.40976747920706</v>
      </c>
      <c r="O77" s="40">
        <f t="shared" si="10"/>
        <v>590.55732560940532</v>
      </c>
      <c r="P77" s="40">
        <f t="shared" si="11"/>
        <v>393.70488373960353</v>
      </c>
      <c r="Q77" s="40">
        <f t="shared" si="12"/>
        <v>590.55732560940532</v>
      </c>
      <c r="R77" s="40">
        <f t="shared" si="13"/>
        <v>442.91799420705399</v>
      </c>
      <c r="S77" s="40">
        <f t="shared" si="14"/>
        <v>295.27866280470266</v>
      </c>
      <c r="T77" s="41">
        <f t="shared" si="15"/>
        <v>393.70488373960353</v>
      </c>
      <c r="U77" s="41">
        <f t="shared" si="16"/>
        <v>295.27866280470266</v>
      </c>
      <c r="V77" s="42">
        <f t="shared" si="17"/>
        <v>196.85244186980177</v>
      </c>
    </row>
    <row r="78" spans="1:22" s="7" customFormat="1" ht="16.149999999999999" customHeight="1" x14ac:dyDescent="0.2">
      <c r="A78" s="37" t="s">
        <v>211</v>
      </c>
      <c r="B78" s="38">
        <v>74</v>
      </c>
      <c r="C78" s="39">
        <f>B78/MAX(B:B)</f>
        <v>0.32599118942731276</v>
      </c>
      <c r="D78" s="39">
        <v>8.165509313603431E-3</v>
      </c>
      <c r="E78" s="39">
        <f t="shared" si="0"/>
        <v>8.165509313603431E-3</v>
      </c>
      <c r="F78" s="39">
        <f t="shared" si="1"/>
        <v>2.6618840934213828E-3</v>
      </c>
      <c r="G78" s="39">
        <f t="shared" si="2"/>
        <v>0.1123276769134894</v>
      </c>
      <c r="H78" s="40">
        <f t="shared" si="3"/>
        <v>1100.8112337521961</v>
      </c>
      <c r="I78" s="40">
        <f t="shared" si="4"/>
        <v>825.60842531414698</v>
      </c>
      <c r="J78" s="40">
        <f t="shared" si="5"/>
        <v>550.40561687609807</v>
      </c>
      <c r="K78" s="40">
        <f t="shared" si="6"/>
        <v>904.23779915358955</v>
      </c>
      <c r="L78" s="40">
        <f t="shared" si="7"/>
        <v>678.17834936519216</v>
      </c>
      <c r="M78" s="40">
        <f t="shared" si="8"/>
        <v>452.11889957679477</v>
      </c>
      <c r="N78" s="40">
        <f t="shared" si="9"/>
        <v>786.29373839442576</v>
      </c>
      <c r="O78" s="40">
        <f t="shared" si="10"/>
        <v>589.72030379581929</v>
      </c>
      <c r="P78" s="40">
        <f t="shared" si="11"/>
        <v>393.14686919721288</v>
      </c>
      <c r="Q78" s="40">
        <f t="shared" si="12"/>
        <v>589.72030379581929</v>
      </c>
      <c r="R78" s="40">
        <f t="shared" si="13"/>
        <v>442.29022784686452</v>
      </c>
      <c r="S78" s="40">
        <f t="shared" si="14"/>
        <v>294.86015189790965</v>
      </c>
      <c r="T78" s="41">
        <f t="shared" si="15"/>
        <v>393.14686919721288</v>
      </c>
      <c r="U78" s="41">
        <f t="shared" si="16"/>
        <v>294.86015189790965</v>
      </c>
      <c r="V78" s="42">
        <f t="shared" si="17"/>
        <v>196.57343459860644</v>
      </c>
    </row>
    <row r="79" spans="1:22" s="7" customFormat="1" ht="16.149999999999999" customHeight="1" x14ac:dyDescent="0.2">
      <c r="A79" s="37" t="s">
        <v>212</v>
      </c>
      <c r="B79" s="38">
        <v>103</v>
      </c>
      <c r="C79" s="39">
        <f>B79/MAX(B:B)</f>
        <v>0.45374449339207046</v>
      </c>
      <c r="D79" s="39">
        <v>2.3718007415971808E-4</v>
      </c>
      <c r="E79" s="39">
        <f t="shared" si="0"/>
        <v>5.865873201627481E-3</v>
      </c>
      <c r="F79" s="39">
        <f t="shared" si="1"/>
        <v>2.6616076641745837E-3</v>
      </c>
      <c r="G79" s="39">
        <f t="shared" si="2"/>
        <v>0.11232420752779911</v>
      </c>
      <c r="H79" s="40">
        <f t="shared" si="3"/>
        <v>1100.7772337724311</v>
      </c>
      <c r="I79" s="40">
        <f t="shared" si="4"/>
        <v>825.5829253293233</v>
      </c>
      <c r="J79" s="40">
        <f t="shared" si="5"/>
        <v>550.38861688621557</v>
      </c>
      <c r="K79" s="40">
        <f t="shared" si="6"/>
        <v>904.20987059878269</v>
      </c>
      <c r="L79" s="40">
        <f t="shared" si="7"/>
        <v>678.15740294908699</v>
      </c>
      <c r="M79" s="40">
        <f t="shared" si="8"/>
        <v>452.10493529939134</v>
      </c>
      <c r="N79" s="40">
        <f t="shared" si="9"/>
        <v>786.26945269459372</v>
      </c>
      <c r="O79" s="40">
        <f t="shared" si="10"/>
        <v>589.70208952094526</v>
      </c>
      <c r="P79" s="40">
        <f t="shared" si="11"/>
        <v>393.13472634729686</v>
      </c>
      <c r="Q79" s="40">
        <f t="shared" si="12"/>
        <v>589.70208952094526</v>
      </c>
      <c r="R79" s="40">
        <f t="shared" si="13"/>
        <v>442.27656714070901</v>
      </c>
      <c r="S79" s="40">
        <f t="shared" si="14"/>
        <v>294.85104476047263</v>
      </c>
      <c r="T79" s="41">
        <f t="shared" si="15"/>
        <v>393.13472634729686</v>
      </c>
      <c r="U79" s="41">
        <f t="shared" si="16"/>
        <v>294.85104476047263</v>
      </c>
      <c r="V79" s="42">
        <f t="shared" si="17"/>
        <v>196.56736317364843</v>
      </c>
    </row>
    <row r="80" spans="1:22" s="7" customFormat="1" ht="16.149999999999999" customHeight="1" x14ac:dyDescent="0.2">
      <c r="A80" s="37" t="s">
        <v>213</v>
      </c>
      <c r="B80" s="38">
        <v>100</v>
      </c>
      <c r="C80" s="39">
        <f>B80/MAX(B:B)</f>
        <v>0.44052863436123346</v>
      </c>
      <c r="D80" s="39">
        <v>1.2444328030909238E-3</v>
      </c>
      <c r="E80" s="39">
        <f t="shared" si="0"/>
        <v>5.865873201627481E-3</v>
      </c>
      <c r="F80" s="39">
        <f t="shared" si="1"/>
        <v>2.5840851108491106E-3</v>
      </c>
      <c r="G80" s="39">
        <f t="shared" si="2"/>
        <v>0.11135124377560443</v>
      </c>
      <c r="H80" s="40">
        <f t="shared" si="3"/>
        <v>1091.2421890009234</v>
      </c>
      <c r="I80" s="40">
        <f t="shared" si="4"/>
        <v>818.43164175069251</v>
      </c>
      <c r="J80" s="40">
        <f t="shared" si="5"/>
        <v>545.62109450046171</v>
      </c>
      <c r="K80" s="40">
        <f t="shared" si="6"/>
        <v>896.37751239361558</v>
      </c>
      <c r="L80" s="40">
        <f t="shared" si="7"/>
        <v>672.28313429521165</v>
      </c>
      <c r="M80" s="40">
        <f t="shared" si="8"/>
        <v>448.18875619680779</v>
      </c>
      <c r="N80" s="40">
        <f t="shared" si="9"/>
        <v>779.45870642923103</v>
      </c>
      <c r="O80" s="40">
        <f t="shared" si="10"/>
        <v>584.5940298219233</v>
      </c>
      <c r="P80" s="40">
        <f t="shared" si="11"/>
        <v>389.72935321461551</v>
      </c>
      <c r="Q80" s="40">
        <f t="shared" si="12"/>
        <v>584.5940298219233</v>
      </c>
      <c r="R80" s="40">
        <f t="shared" si="13"/>
        <v>438.44552236644245</v>
      </c>
      <c r="S80" s="40">
        <f t="shared" si="14"/>
        <v>292.29701491096165</v>
      </c>
      <c r="T80" s="41">
        <f t="shared" si="15"/>
        <v>389.72935321461551</v>
      </c>
      <c r="U80" s="41">
        <f t="shared" si="16"/>
        <v>292.29701491096165</v>
      </c>
      <c r="V80" s="42">
        <f t="shared" si="17"/>
        <v>194.86467660730776</v>
      </c>
    </row>
    <row r="81" spans="1:22" s="7" customFormat="1" ht="16.149999999999999" customHeight="1" x14ac:dyDescent="0.2">
      <c r="A81" s="37" t="s">
        <v>214</v>
      </c>
      <c r="B81" s="38">
        <v>96</v>
      </c>
      <c r="C81" s="39">
        <f>B81/MAX(B:B)</f>
        <v>0.42290748898678415</v>
      </c>
      <c r="D81" s="39">
        <v>1.2666837180844357E-3</v>
      </c>
      <c r="E81" s="39">
        <f t="shared" si="0"/>
        <v>5.865873201627481E-3</v>
      </c>
      <c r="F81" s="39">
        <f t="shared" si="1"/>
        <v>2.4807217064151464E-3</v>
      </c>
      <c r="G81" s="39">
        <f t="shared" si="2"/>
        <v>0.11005395877267823</v>
      </c>
      <c r="H81" s="40">
        <f t="shared" si="3"/>
        <v>1078.5287959722466</v>
      </c>
      <c r="I81" s="40">
        <f t="shared" si="4"/>
        <v>808.89659697918489</v>
      </c>
      <c r="J81" s="40">
        <f t="shared" si="5"/>
        <v>539.2643979861233</v>
      </c>
      <c r="K81" s="40">
        <f t="shared" si="6"/>
        <v>885.93436812005973</v>
      </c>
      <c r="L81" s="40">
        <f t="shared" si="7"/>
        <v>664.45077609004477</v>
      </c>
      <c r="M81" s="40">
        <f t="shared" si="8"/>
        <v>442.96718406002987</v>
      </c>
      <c r="N81" s="40">
        <f t="shared" si="9"/>
        <v>770.37771140874759</v>
      </c>
      <c r="O81" s="40">
        <f t="shared" si="10"/>
        <v>577.78328355656072</v>
      </c>
      <c r="P81" s="40">
        <f t="shared" si="11"/>
        <v>385.18885570437379</v>
      </c>
      <c r="Q81" s="40">
        <f t="shared" si="12"/>
        <v>577.78328355656072</v>
      </c>
      <c r="R81" s="40">
        <f t="shared" si="13"/>
        <v>433.33746266742054</v>
      </c>
      <c r="S81" s="40">
        <f t="shared" si="14"/>
        <v>288.89164177828036</v>
      </c>
      <c r="T81" s="41">
        <f t="shared" si="15"/>
        <v>385.18885570437379</v>
      </c>
      <c r="U81" s="41">
        <f t="shared" si="16"/>
        <v>288.89164177828036</v>
      </c>
      <c r="V81" s="42">
        <f t="shared" si="17"/>
        <v>192.5944278521869</v>
      </c>
    </row>
    <row r="82" spans="1:22" s="7" customFormat="1" ht="16.149999999999999" customHeight="1" x14ac:dyDescent="0.2">
      <c r="A82" s="37" t="s">
        <v>215</v>
      </c>
      <c r="B82" s="38">
        <v>93</v>
      </c>
      <c r="C82" s="39">
        <f>B82/MAX(B:B)</f>
        <v>0.40969162995594716</v>
      </c>
      <c r="D82" s="39">
        <v>1.4544603185727379E-3</v>
      </c>
      <c r="E82" s="39">
        <f t="shared" si="0"/>
        <v>5.865873201627481E-3</v>
      </c>
      <c r="F82" s="39">
        <f t="shared" si="1"/>
        <v>2.4031991530896728E-3</v>
      </c>
      <c r="G82" s="39">
        <f t="shared" si="2"/>
        <v>0.10908099502048356</v>
      </c>
      <c r="H82" s="40">
        <f t="shared" si="3"/>
        <v>1068.9937512007389</v>
      </c>
      <c r="I82" s="40">
        <f t="shared" si="4"/>
        <v>801.7453134005541</v>
      </c>
      <c r="J82" s="40">
        <f t="shared" si="5"/>
        <v>534.49687560036944</v>
      </c>
      <c r="K82" s="40">
        <f t="shared" si="6"/>
        <v>878.10200991489251</v>
      </c>
      <c r="L82" s="40">
        <f t="shared" si="7"/>
        <v>658.57650743616944</v>
      </c>
      <c r="M82" s="40">
        <f t="shared" si="8"/>
        <v>439.05100495744625</v>
      </c>
      <c r="N82" s="40">
        <f t="shared" si="9"/>
        <v>763.56696514338489</v>
      </c>
      <c r="O82" s="40">
        <f t="shared" si="10"/>
        <v>572.67522385753864</v>
      </c>
      <c r="P82" s="40">
        <f t="shared" si="11"/>
        <v>381.78348257169245</v>
      </c>
      <c r="Q82" s="40">
        <f t="shared" si="12"/>
        <v>572.67522385753864</v>
      </c>
      <c r="R82" s="40">
        <f t="shared" si="13"/>
        <v>429.50641789315404</v>
      </c>
      <c r="S82" s="40">
        <f t="shared" si="14"/>
        <v>286.33761192876932</v>
      </c>
      <c r="T82" s="41">
        <f t="shared" si="15"/>
        <v>381.78348257169245</v>
      </c>
      <c r="U82" s="41">
        <f t="shared" si="16"/>
        <v>286.33761192876932</v>
      </c>
      <c r="V82" s="42">
        <f t="shared" si="17"/>
        <v>190.89174128584622</v>
      </c>
    </row>
    <row r="83" spans="1:22" s="7" customFormat="1" ht="16.149999999999999" customHeight="1" x14ac:dyDescent="0.2">
      <c r="A83" s="37" t="s">
        <v>216</v>
      </c>
      <c r="B83" s="38">
        <v>83</v>
      </c>
      <c r="C83" s="39">
        <f>B83/MAX(B:B)</f>
        <v>0.3656387665198238</v>
      </c>
      <c r="D83" s="39">
        <v>5.0000000000000001E-4</v>
      </c>
      <c r="E83" s="39">
        <f t="shared" si="0"/>
        <v>5.865873201627481E-3</v>
      </c>
      <c r="F83" s="39">
        <f t="shared" si="1"/>
        <v>2.144790642004762E-3</v>
      </c>
      <c r="G83" s="39">
        <f t="shared" si="2"/>
        <v>0.105837782513168</v>
      </c>
      <c r="H83" s="40">
        <f t="shared" si="3"/>
        <v>1037.2102686290464</v>
      </c>
      <c r="I83" s="40">
        <f t="shared" si="4"/>
        <v>777.90770147178466</v>
      </c>
      <c r="J83" s="40">
        <f t="shared" si="5"/>
        <v>518.60513431452318</v>
      </c>
      <c r="K83" s="40">
        <f t="shared" si="6"/>
        <v>851.99414923100232</v>
      </c>
      <c r="L83" s="40">
        <f t="shared" si="7"/>
        <v>638.99561192325166</v>
      </c>
      <c r="M83" s="40">
        <f t="shared" si="8"/>
        <v>425.99707461550116</v>
      </c>
      <c r="N83" s="40">
        <f t="shared" si="9"/>
        <v>740.86447759217594</v>
      </c>
      <c r="O83" s="40">
        <f t="shared" si="10"/>
        <v>555.64835819413202</v>
      </c>
      <c r="P83" s="40">
        <f t="shared" si="11"/>
        <v>370.43223879608797</v>
      </c>
      <c r="Q83" s="40">
        <f t="shared" si="12"/>
        <v>555.64835819413202</v>
      </c>
      <c r="R83" s="40">
        <f t="shared" si="13"/>
        <v>416.73626864559901</v>
      </c>
      <c r="S83" s="40">
        <f t="shared" si="14"/>
        <v>277.82417909706601</v>
      </c>
      <c r="T83" s="41">
        <f t="shared" si="15"/>
        <v>370.43223879608797</v>
      </c>
      <c r="U83" s="41">
        <f t="shared" si="16"/>
        <v>277.82417909706601</v>
      </c>
      <c r="V83" s="42">
        <f t="shared" si="17"/>
        <v>185.21611939804399</v>
      </c>
    </row>
    <row r="84" spans="1:22" s="7" customFormat="1" ht="16.149999999999999" customHeight="1" x14ac:dyDescent="0.2">
      <c r="A84" s="37" t="s">
        <v>217</v>
      </c>
      <c r="B84" s="38">
        <v>82</v>
      </c>
      <c r="C84" s="39">
        <f>B84/MAX(B:B)</f>
        <v>0.36123348017621143</v>
      </c>
      <c r="D84" s="39">
        <v>2.3185179845920294E-3</v>
      </c>
      <c r="E84" s="39">
        <f t="shared" si="0"/>
        <v>5.865873201627481E-3</v>
      </c>
      <c r="F84" s="39">
        <f t="shared" si="1"/>
        <v>2.1189497908962705E-3</v>
      </c>
      <c r="G84" s="39">
        <f t="shared" si="2"/>
        <v>0.10551346126243644</v>
      </c>
      <c r="H84" s="40">
        <f t="shared" si="3"/>
        <v>1034.031920371877</v>
      </c>
      <c r="I84" s="40">
        <f t="shared" si="4"/>
        <v>775.52394027890773</v>
      </c>
      <c r="J84" s="40">
        <f t="shared" si="5"/>
        <v>517.01596018593852</v>
      </c>
      <c r="K84" s="40">
        <f t="shared" si="6"/>
        <v>849.38336316261325</v>
      </c>
      <c r="L84" s="40">
        <f t="shared" si="7"/>
        <v>637.03752237195988</v>
      </c>
      <c r="M84" s="40">
        <f t="shared" si="8"/>
        <v>424.69168158130663</v>
      </c>
      <c r="N84" s="40">
        <f t="shared" si="9"/>
        <v>738.59422883705508</v>
      </c>
      <c r="O84" s="40">
        <f t="shared" si="10"/>
        <v>553.94567162779128</v>
      </c>
      <c r="P84" s="40">
        <f t="shared" si="11"/>
        <v>369.29711441852754</v>
      </c>
      <c r="Q84" s="40">
        <f t="shared" si="12"/>
        <v>553.94567162779128</v>
      </c>
      <c r="R84" s="40">
        <f t="shared" si="13"/>
        <v>415.45925372084349</v>
      </c>
      <c r="S84" s="40">
        <f t="shared" si="14"/>
        <v>276.97283581389564</v>
      </c>
      <c r="T84" s="41">
        <f t="shared" si="15"/>
        <v>369.29711441852754</v>
      </c>
      <c r="U84" s="41">
        <f t="shared" si="16"/>
        <v>276.97283581389564</v>
      </c>
      <c r="V84" s="42">
        <f t="shared" si="17"/>
        <v>184.64855720926377</v>
      </c>
    </row>
    <row r="85" spans="1:22" s="7" customFormat="1" ht="16.149999999999999" customHeight="1" x14ac:dyDescent="0.2">
      <c r="A85" s="37" t="s">
        <v>218</v>
      </c>
      <c r="B85" s="38">
        <v>82</v>
      </c>
      <c r="C85" s="39">
        <f>B85/MAX(B:B)</f>
        <v>0.36123348017621143</v>
      </c>
      <c r="D85" s="39">
        <v>1E-4</v>
      </c>
      <c r="E85" s="39">
        <f t="shared" si="0"/>
        <v>5.865873201627481E-3</v>
      </c>
      <c r="F85" s="39">
        <f t="shared" si="1"/>
        <v>2.1189497908962705E-3</v>
      </c>
      <c r="G85" s="39">
        <f t="shared" si="2"/>
        <v>0.10551346126243644</v>
      </c>
      <c r="H85" s="40">
        <f t="shared" si="3"/>
        <v>1034.031920371877</v>
      </c>
      <c r="I85" s="40">
        <f t="shared" si="4"/>
        <v>775.52394027890773</v>
      </c>
      <c r="J85" s="40">
        <f t="shared" si="5"/>
        <v>517.01596018593852</v>
      </c>
      <c r="K85" s="40">
        <f t="shared" si="6"/>
        <v>849.38336316261325</v>
      </c>
      <c r="L85" s="40">
        <f t="shared" si="7"/>
        <v>637.03752237195988</v>
      </c>
      <c r="M85" s="40">
        <f t="shared" si="8"/>
        <v>424.69168158130663</v>
      </c>
      <c r="N85" s="40">
        <f t="shared" si="9"/>
        <v>738.59422883705508</v>
      </c>
      <c r="O85" s="40">
        <f t="shared" si="10"/>
        <v>553.94567162779128</v>
      </c>
      <c r="P85" s="40">
        <f t="shared" si="11"/>
        <v>369.29711441852754</v>
      </c>
      <c r="Q85" s="40">
        <f t="shared" si="12"/>
        <v>553.94567162779128</v>
      </c>
      <c r="R85" s="40">
        <f t="shared" si="13"/>
        <v>415.45925372084349</v>
      </c>
      <c r="S85" s="40">
        <f t="shared" si="14"/>
        <v>276.97283581389564</v>
      </c>
      <c r="T85" s="41">
        <f t="shared" si="15"/>
        <v>369.29711441852754</v>
      </c>
      <c r="U85" s="41">
        <f t="shared" si="16"/>
        <v>276.97283581389564</v>
      </c>
      <c r="V85" s="42">
        <f t="shared" si="17"/>
        <v>184.64855720926377</v>
      </c>
    </row>
    <row r="86" spans="1:22" s="7" customFormat="1" ht="16.149999999999999" customHeight="1" x14ac:dyDescent="0.2">
      <c r="A86" s="37" t="s">
        <v>219</v>
      </c>
      <c r="B86" s="38">
        <v>76</v>
      </c>
      <c r="C86" s="39">
        <f>B86/MAX(B:B)</f>
        <v>0.33480176211453744</v>
      </c>
      <c r="D86" s="39">
        <v>6.2020207458452587E-3</v>
      </c>
      <c r="E86" s="39">
        <f t="shared" si="0"/>
        <v>6.2020207458452587E-3</v>
      </c>
      <c r="F86" s="39">
        <f t="shared" si="1"/>
        <v>2.0764474743799103E-3</v>
      </c>
      <c r="G86" s="39">
        <f t="shared" si="2"/>
        <v>0.10498002664785266</v>
      </c>
      <c r="H86" s="40">
        <f t="shared" si="3"/>
        <v>1028.8042611489561</v>
      </c>
      <c r="I86" s="40">
        <f t="shared" si="4"/>
        <v>771.60319586171704</v>
      </c>
      <c r="J86" s="40">
        <f t="shared" si="5"/>
        <v>514.40213057447806</v>
      </c>
      <c r="K86" s="40">
        <f t="shared" si="6"/>
        <v>845.08921451521383</v>
      </c>
      <c r="L86" s="40">
        <f t="shared" si="7"/>
        <v>633.81691088641037</v>
      </c>
      <c r="M86" s="40">
        <f t="shared" si="8"/>
        <v>422.54460725760691</v>
      </c>
      <c r="N86" s="40">
        <f t="shared" si="9"/>
        <v>734.86018653496865</v>
      </c>
      <c r="O86" s="40">
        <f t="shared" si="10"/>
        <v>551.14513990122646</v>
      </c>
      <c r="P86" s="40">
        <f t="shared" si="11"/>
        <v>367.43009326748432</v>
      </c>
      <c r="Q86" s="40">
        <f t="shared" si="12"/>
        <v>551.14513990122646</v>
      </c>
      <c r="R86" s="40">
        <f t="shared" si="13"/>
        <v>413.35885492591984</v>
      </c>
      <c r="S86" s="40">
        <f t="shared" si="14"/>
        <v>275.57256995061323</v>
      </c>
      <c r="T86" s="41">
        <f t="shared" si="15"/>
        <v>367.43009326748432</v>
      </c>
      <c r="U86" s="41">
        <f t="shared" si="16"/>
        <v>275.57256995061323</v>
      </c>
      <c r="V86" s="42">
        <f t="shared" si="17"/>
        <v>183.71504663374216</v>
      </c>
    </row>
    <row r="87" spans="1:22" s="7" customFormat="1" ht="16.149999999999999" customHeight="1" x14ac:dyDescent="0.2">
      <c r="A87" s="37" t="s">
        <v>220</v>
      </c>
      <c r="B87" s="38">
        <v>78</v>
      </c>
      <c r="C87" s="39">
        <f>B87/MAX(B:B)</f>
        <v>0.34361233480176212</v>
      </c>
      <c r="D87" s="39">
        <v>4.653592155197998E-4</v>
      </c>
      <c r="E87" s="39">
        <f t="shared" si="0"/>
        <v>5.865873201627481E-3</v>
      </c>
      <c r="F87" s="39">
        <f t="shared" si="1"/>
        <v>2.0155863864623064E-3</v>
      </c>
      <c r="G87" s="39">
        <f t="shared" si="2"/>
        <v>0.10421617625951023</v>
      </c>
      <c r="H87" s="40">
        <f t="shared" si="3"/>
        <v>1021.3185273432002</v>
      </c>
      <c r="I87" s="40">
        <f t="shared" si="4"/>
        <v>765.98889550740012</v>
      </c>
      <c r="J87" s="40">
        <f t="shared" si="5"/>
        <v>510.65926367160012</v>
      </c>
      <c r="K87" s="40">
        <f t="shared" si="6"/>
        <v>838.94021888905718</v>
      </c>
      <c r="L87" s="40">
        <f t="shared" si="7"/>
        <v>629.20516416679288</v>
      </c>
      <c r="M87" s="40">
        <f t="shared" si="8"/>
        <v>419.47010944452859</v>
      </c>
      <c r="N87" s="40">
        <f t="shared" si="9"/>
        <v>729.51323381657164</v>
      </c>
      <c r="O87" s="40">
        <f t="shared" si="10"/>
        <v>547.1349253624287</v>
      </c>
      <c r="P87" s="40">
        <f t="shared" si="11"/>
        <v>364.75661690828582</v>
      </c>
      <c r="Q87" s="40">
        <f t="shared" si="12"/>
        <v>547.1349253624287</v>
      </c>
      <c r="R87" s="40">
        <f t="shared" si="13"/>
        <v>410.35119402182153</v>
      </c>
      <c r="S87" s="40">
        <f t="shared" si="14"/>
        <v>273.56746268121435</v>
      </c>
      <c r="T87" s="41">
        <f t="shared" si="15"/>
        <v>364.75661690828582</v>
      </c>
      <c r="U87" s="41">
        <f t="shared" si="16"/>
        <v>273.56746268121435</v>
      </c>
      <c r="V87" s="42">
        <f t="shared" si="17"/>
        <v>182.37830845414291</v>
      </c>
    </row>
    <row r="88" spans="1:22" s="7" customFormat="1" ht="16.149999999999999" customHeight="1" x14ac:dyDescent="0.2">
      <c r="A88" s="37" t="s">
        <v>221</v>
      </c>
      <c r="B88" s="38">
        <v>77</v>
      </c>
      <c r="C88" s="39">
        <f>B88/MAX(B:B)</f>
        <v>0.33920704845814981</v>
      </c>
      <c r="D88" s="39">
        <v>2.0000000000000001E-4</v>
      </c>
      <c r="E88" s="39">
        <f t="shared" si="0"/>
        <v>5.865873201627481E-3</v>
      </c>
      <c r="F88" s="39">
        <f t="shared" si="1"/>
        <v>1.9897455353538153E-3</v>
      </c>
      <c r="G88" s="39">
        <f t="shared" si="2"/>
        <v>0.10389185500877866</v>
      </c>
      <c r="H88" s="40">
        <f t="shared" si="3"/>
        <v>1018.1401790860309</v>
      </c>
      <c r="I88" s="40">
        <f t="shared" si="4"/>
        <v>763.60513431452307</v>
      </c>
      <c r="J88" s="40">
        <f t="shared" si="5"/>
        <v>509.07008954301546</v>
      </c>
      <c r="K88" s="40">
        <f t="shared" si="6"/>
        <v>836.3294328206681</v>
      </c>
      <c r="L88" s="40">
        <f t="shared" si="7"/>
        <v>627.24707461550111</v>
      </c>
      <c r="M88" s="40">
        <f t="shared" si="8"/>
        <v>418.16471641033405</v>
      </c>
      <c r="N88" s="40">
        <f t="shared" si="9"/>
        <v>727.24298506145067</v>
      </c>
      <c r="O88" s="40">
        <f t="shared" si="10"/>
        <v>545.43223879608797</v>
      </c>
      <c r="P88" s="40">
        <f t="shared" si="11"/>
        <v>363.62149253072533</v>
      </c>
      <c r="Q88" s="40">
        <f t="shared" si="12"/>
        <v>545.43223879608797</v>
      </c>
      <c r="R88" s="40">
        <f t="shared" si="13"/>
        <v>409.07417909706601</v>
      </c>
      <c r="S88" s="40">
        <f t="shared" si="14"/>
        <v>272.71611939804399</v>
      </c>
      <c r="T88" s="41">
        <f t="shared" si="15"/>
        <v>363.62149253072533</v>
      </c>
      <c r="U88" s="41">
        <f t="shared" si="16"/>
        <v>272.71611939804399</v>
      </c>
      <c r="V88" s="42">
        <f t="shared" si="17"/>
        <v>181.81074626536267</v>
      </c>
    </row>
    <row r="89" spans="1:22" s="7" customFormat="1" ht="16.149999999999999" customHeight="1" x14ac:dyDescent="0.2">
      <c r="A89" s="37" t="s">
        <v>222</v>
      </c>
      <c r="B89" s="38">
        <v>77</v>
      </c>
      <c r="C89" s="39">
        <f>B89/MAX(B:B)</f>
        <v>0.33920704845814981</v>
      </c>
      <c r="D89" s="39">
        <v>4.1000000000000003E-3</v>
      </c>
      <c r="E89" s="39">
        <f t="shared" si="0"/>
        <v>5.865873201627481E-3</v>
      </c>
      <c r="F89" s="39">
        <f t="shared" si="1"/>
        <v>1.9897455353538153E-3</v>
      </c>
      <c r="G89" s="39">
        <f t="shared" si="2"/>
        <v>0.10389185500877866</v>
      </c>
      <c r="H89" s="40">
        <f t="shared" si="3"/>
        <v>1018.1401790860309</v>
      </c>
      <c r="I89" s="40">
        <f t="shared" si="4"/>
        <v>763.60513431452307</v>
      </c>
      <c r="J89" s="40">
        <f t="shared" si="5"/>
        <v>509.07008954301546</v>
      </c>
      <c r="K89" s="40">
        <f t="shared" si="6"/>
        <v>836.3294328206681</v>
      </c>
      <c r="L89" s="40">
        <f t="shared" si="7"/>
        <v>627.24707461550111</v>
      </c>
      <c r="M89" s="40">
        <f t="shared" si="8"/>
        <v>418.16471641033405</v>
      </c>
      <c r="N89" s="40">
        <f t="shared" si="9"/>
        <v>727.24298506145067</v>
      </c>
      <c r="O89" s="40">
        <f t="shared" si="10"/>
        <v>545.43223879608797</v>
      </c>
      <c r="P89" s="40">
        <f t="shared" si="11"/>
        <v>363.62149253072533</v>
      </c>
      <c r="Q89" s="40">
        <f t="shared" si="12"/>
        <v>545.43223879608797</v>
      </c>
      <c r="R89" s="40">
        <f t="shared" si="13"/>
        <v>409.07417909706601</v>
      </c>
      <c r="S89" s="40">
        <f t="shared" si="14"/>
        <v>272.71611939804399</v>
      </c>
      <c r="T89" s="41">
        <f t="shared" si="15"/>
        <v>363.62149253072533</v>
      </c>
      <c r="U89" s="41">
        <f t="shared" si="16"/>
        <v>272.71611939804399</v>
      </c>
      <c r="V89" s="42">
        <f t="shared" si="17"/>
        <v>181.81074626536267</v>
      </c>
    </row>
    <row r="90" spans="1:22" s="7" customFormat="1" ht="16.149999999999999" customHeight="1" x14ac:dyDescent="0.2">
      <c r="A90" s="37" t="s">
        <v>223</v>
      </c>
      <c r="B90" s="38">
        <v>75</v>
      </c>
      <c r="C90" s="39">
        <f>B90/MAX(B:B)</f>
        <v>0.33039647577092512</v>
      </c>
      <c r="D90" s="39">
        <v>2.9003645652253469E-3</v>
      </c>
      <c r="E90" s="39">
        <f t="shared" ref="E90:E102" si="18">IF(D90&lt;MEDIAN($D$26:$D$95),MEDIAN($D$26:$D$95),D90)</f>
        <v>5.865873201627481E-3</v>
      </c>
      <c r="F90" s="39">
        <f t="shared" ref="F90:F102" si="19">C90*E90</f>
        <v>1.938063833136833E-3</v>
      </c>
      <c r="G90" s="39">
        <f t="shared" ref="G90:G95" si="20">(9*(F90-MIN($F$26:$F$95))/(MAX($F$26:$F$95)-MIN($F$26:$F$95))+1)/10</f>
        <v>0.10324321250731557</v>
      </c>
      <c r="H90" s="40">
        <f t="shared" si="3"/>
        <v>1011.7834825716925</v>
      </c>
      <c r="I90" s="40">
        <f t="shared" si="4"/>
        <v>758.83761192876932</v>
      </c>
      <c r="J90" s="40">
        <f t="shared" si="5"/>
        <v>505.89174128584625</v>
      </c>
      <c r="K90" s="40">
        <f t="shared" si="6"/>
        <v>831.10786068389018</v>
      </c>
      <c r="L90" s="40">
        <f t="shared" si="7"/>
        <v>623.33089551291766</v>
      </c>
      <c r="M90" s="40">
        <f t="shared" si="8"/>
        <v>415.55393034194509</v>
      </c>
      <c r="N90" s="40">
        <f t="shared" si="9"/>
        <v>722.70248755120895</v>
      </c>
      <c r="O90" s="40">
        <f t="shared" si="10"/>
        <v>542.02686566340674</v>
      </c>
      <c r="P90" s="40">
        <f t="shared" si="11"/>
        <v>361.35124377560447</v>
      </c>
      <c r="Q90" s="40">
        <f t="shared" si="12"/>
        <v>542.02686566340674</v>
      </c>
      <c r="R90" s="40">
        <f t="shared" si="13"/>
        <v>406.52014924755503</v>
      </c>
      <c r="S90" s="40">
        <f t="shared" si="14"/>
        <v>271.01343283170337</v>
      </c>
      <c r="T90" s="41">
        <f t="shared" si="15"/>
        <v>361.35124377560447</v>
      </c>
      <c r="U90" s="41">
        <f t="shared" si="16"/>
        <v>271.01343283170337</v>
      </c>
      <c r="V90" s="42">
        <f t="shared" si="17"/>
        <v>180.67562188780224</v>
      </c>
    </row>
    <row r="91" spans="1:22" s="7" customFormat="1" ht="16.149999999999999" customHeight="1" x14ac:dyDescent="0.2">
      <c r="A91" s="37" t="s">
        <v>224</v>
      </c>
      <c r="B91" s="38">
        <v>74</v>
      </c>
      <c r="C91" s="39">
        <f>B91/MAX(B:B)</f>
        <v>0.32599118942731276</v>
      </c>
      <c r="D91" s="39">
        <v>3.9722714826452609E-3</v>
      </c>
      <c r="E91" s="39">
        <f t="shared" si="18"/>
        <v>5.865873201627481E-3</v>
      </c>
      <c r="F91" s="39">
        <f t="shared" si="19"/>
        <v>1.9122229820283418E-3</v>
      </c>
      <c r="G91" s="39">
        <f t="shared" si="20"/>
        <v>0.102918891256584</v>
      </c>
      <c r="H91" s="40">
        <f t="shared" ref="H91:H105" si="21">7000*1*1.4*G91</f>
        <v>1008.6051343145232</v>
      </c>
      <c r="I91" s="40">
        <f t="shared" ref="I91:I105" si="22">7000*0.75*1.4*G91</f>
        <v>756.45385073589227</v>
      </c>
      <c r="J91" s="40">
        <f t="shared" ref="J91:J105" si="23">7000*0.5*1.4*G91</f>
        <v>504.30256715726159</v>
      </c>
      <c r="K91" s="40">
        <f t="shared" ref="K91:K105" si="24">7000*1*1.15*G91</f>
        <v>828.49707461550111</v>
      </c>
      <c r="L91" s="40">
        <f t="shared" ref="L91:L105" si="25">7000*0.75*1.15*G91</f>
        <v>621.37280596162577</v>
      </c>
      <c r="M91" s="40">
        <f t="shared" ref="M91:M105" si="26">7000*0.5*1.15*G91</f>
        <v>414.24853730775055</v>
      </c>
      <c r="N91" s="40">
        <f t="shared" ref="N91:N105" si="27">7000*1*1*G91</f>
        <v>720.43223879608797</v>
      </c>
      <c r="O91" s="40">
        <f t="shared" ref="O91:O105" si="28">7000*0.75*1*G91</f>
        <v>540.32417909706601</v>
      </c>
      <c r="P91" s="40">
        <f t="shared" ref="P91:P105" si="29">7000*0.5*1*G91</f>
        <v>360.21611939804399</v>
      </c>
      <c r="Q91" s="40">
        <f t="shared" ref="Q91:Q105" si="30">7000*1*0.75*G91</f>
        <v>540.32417909706601</v>
      </c>
      <c r="R91" s="40">
        <f t="shared" ref="R91:R105" si="31">7000*0.75*0.75*G91</f>
        <v>405.24313432279951</v>
      </c>
      <c r="S91" s="40">
        <f t="shared" ref="S91:S105" si="32">7000*0.5*0.75*G91</f>
        <v>270.162089548533</v>
      </c>
      <c r="T91" s="41">
        <f t="shared" ref="T91:T105" si="33">7000*1*0.5*G91</f>
        <v>360.21611939804399</v>
      </c>
      <c r="U91" s="41">
        <f t="shared" ref="U91:U105" si="34">7000*0.75*0.5*G91</f>
        <v>270.162089548533</v>
      </c>
      <c r="V91" s="42">
        <f t="shared" ref="V91:V105" si="35">7000*0.5*0.5*G91</f>
        <v>180.10805969902199</v>
      </c>
    </row>
    <row r="92" spans="1:22" s="7" customFormat="1" ht="16.149999999999999" customHeight="1" x14ac:dyDescent="0.2">
      <c r="A92" s="37" t="s">
        <v>225</v>
      </c>
      <c r="B92" s="38">
        <v>73</v>
      </c>
      <c r="C92" s="39">
        <f>B92/MAX(B:B)</f>
        <v>0.32158590308370044</v>
      </c>
      <c r="D92" s="39">
        <v>1.1343940104813269E-4</v>
      </c>
      <c r="E92" s="39">
        <f t="shared" si="18"/>
        <v>5.865873201627481E-3</v>
      </c>
      <c r="F92" s="39">
        <f t="shared" si="19"/>
        <v>1.8863821309198507E-3</v>
      </c>
      <c r="G92" s="39">
        <f t="shared" si="20"/>
        <v>0.10259457000585244</v>
      </c>
      <c r="H92" s="40">
        <f t="shared" si="21"/>
        <v>1005.4267860573539</v>
      </c>
      <c r="I92" s="40">
        <f t="shared" si="22"/>
        <v>754.07008954301534</v>
      </c>
      <c r="J92" s="40">
        <f t="shared" si="23"/>
        <v>502.71339302867693</v>
      </c>
      <c r="K92" s="40">
        <f t="shared" si="24"/>
        <v>825.88628854711203</v>
      </c>
      <c r="L92" s="40">
        <f t="shared" si="25"/>
        <v>619.41471641033399</v>
      </c>
      <c r="M92" s="40">
        <f t="shared" si="26"/>
        <v>412.94314427355602</v>
      </c>
      <c r="N92" s="40">
        <f t="shared" si="27"/>
        <v>718.16199004096711</v>
      </c>
      <c r="O92" s="40">
        <f t="shared" si="28"/>
        <v>538.62149253072528</v>
      </c>
      <c r="P92" s="40">
        <f t="shared" si="29"/>
        <v>359.08099502048356</v>
      </c>
      <c r="Q92" s="40">
        <f t="shared" si="30"/>
        <v>538.62149253072528</v>
      </c>
      <c r="R92" s="40">
        <f t="shared" si="31"/>
        <v>403.96611939804399</v>
      </c>
      <c r="S92" s="40">
        <f t="shared" si="32"/>
        <v>269.31074626536264</v>
      </c>
      <c r="T92" s="41">
        <f t="shared" si="33"/>
        <v>359.08099502048356</v>
      </c>
      <c r="U92" s="41">
        <f t="shared" si="34"/>
        <v>269.31074626536264</v>
      </c>
      <c r="V92" s="42">
        <f t="shared" si="35"/>
        <v>179.54049751024178</v>
      </c>
    </row>
    <row r="93" spans="1:22" s="7" customFormat="1" ht="16.149999999999999" customHeight="1" x14ac:dyDescent="0.2">
      <c r="A93" s="37" t="s">
        <v>226</v>
      </c>
      <c r="B93" s="38">
        <v>68</v>
      </c>
      <c r="C93" s="39">
        <f>B93/MAX(B:B)</f>
        <v>0.29955947136563876</v>
      </c>
      <c r="D93" s="39">
        <v>1.4962670654136568E-4</v>
      </c>
      <c r="E93" s="39">
        <f t="shared" si="18"/>
        <v>5.865873201627481E-3</v>
      </c>
      <c r="F93" s="39">
        <f t="shared" si="19"/>
        <v>1.7571778753773951E-3</v>
      </c>
      <c r="G93" s="39">
        <f t="shared" si="20"/>
        <v>0.10097296375219467</v>
      </c>
      <c r="H93" s="40">
        <f t="shared" si="21"/>
        <v>989.53504477150773</v>
      </c>
      <c r="I93" s="40">
        <f t="shared" si="22"/>
        <v>742.15128357863068</v>
      </c>
      <c r="J93" s="40">
        <f t="shared" si="23"/>
        <v>494.76752238575386</v>
      </c>
      <c r="K93" s="40">
        <f t="shared" si="24"/>
        <v>812.832358205167</v>
      </c>
      <c r="L93" s="40">
        <f t="shared" si="25"/>
        <v>609.62426865387522</v>
      </c>
      <c r="M93" s="40">
        <f t="shared" si="26"/>
        <v>406.4161791025835</v>
      </c>
      <c r="N93" s="40">
        <f t="shared" si="27"/>
        <v>706.8107462653627</v>
      </c>
      <c r="O93" s="40">
        <f t="shared" si="28"/>
        <v>530.10805969902196</v>
      </c>
      <c r="P93" s="40">
        <f t="shared" si="29"/>
        <v>353.40537313268135</v>
      </c>
      <c r="Q93" s="40">
        <f t="shared" si="30"/>
        <v>530.10805969902196</v>
      </c>
      <c r="R93" s="40">
        <f t="shared" si="31"/>
        <v>397.5810447742665</v>
      </c>
      <c r="S93" s="40">
        <f t="shared" si="32"/>
        <v>265.05402984951098</v>
      </c>
      <c r="T93" s="41">
        <f t="shared" si="33"/>
        <v>353.40537313268135</v>
      </c>
      <c r="U93" s="41">
        <f t="shared" si="34"/>
        <v>265.05402984951098</v>
      </c>
      <c r="V93" s="42">
        <f t="shared" si="35"/>
        <v>176.70268656634067</v>
      </c>
    </row>
    <row r="94" spans="1:22" s="7" customFormat="1" ht="16.149999999999999" customHeight="1" x14ac:dyDescent="0.2">
      <c r="A94" s="37" t="s">
        <v>227</v>
      </c>
      <c r="B94" s="38">
        <v>67</v>
      </c>
      <c r="C94" s="39">
        <f>B94/MAX(B:B)</f>
        <v>0.29515418502202645</v>
      </c>
      <c r="D94" s="39">
        <v>2.5158367588981548E-3</v>
      </c>
      <c r="E94" s="39">
        <f t="shared" si="18"/>
        <v>5.865873201627481E-3</v>
      </c>
      <c r="F94" s="39">
        <f t="shared" si="19"/>
        <v>1.7313370242689043E-3</v>
      </c>
      <c r="G94" s="39">
        <f t="shared" si="20"/>
        <v>0.1006486425014631</v>
      </c>
      <c r="H94" s="40">
        <f t="shared" si="21"/>
        <v>986.35669651433841</v>
      </c>
      <c r="I94" s="40">
        <f t="shared" si="22"/>
        <v>739.76752238575375</v>
      </c>
      <c r="J94" s="40">
        <f t="shared" si="23"/>
        <v>493.1783482571692</v>
      </c>
      <c r="K94" s="40">
        <f t="shared" si="24"/>
        <v>810.22157213677792</v>
      </c>
      <c r="L94" s="40">
        <f t="shared" si="25"/>
        <v>607.66617910258344</v>
      </c>
      <c r="M94" s="40">
        <f t="shared" si="26"/>
        <v>405.11078606838896</v>
      </c>
      <c r="N94" s="40">
        <f t="shared" si="27"/>
        <v>704.54049751024172</v>
      </c>
      <c r="O94" s="40">
        <f t="shared" si="28"/>
        <v>528.40537313268135</v>
      </c>
      <c r="P94" s="40">
        <f t="shared" si="29"/>
        <v>352.27024875512086</v>
      </c>
      <c r="Q94" s="40">
        <f t="shared" si="30"/>
        <v>528.40537313268135</v>
      </c>
      <c r="R94" s="40">
        <f t="shared" si="31"/>
        <v>396.30402984951098</v>
      </c>
      <c r="S94" s="40">
        <f t="shared" si="32"/>
        <v>264.20268656634067</v>
      </c>
      <c r="T94" s="41">
        <f t="shared" si="33"/>
        <v>352.27024875512086</v>
      </c>
      <c r="U94" s="41">
        <f t="shared" si="34"/>
        <v>264.20268656634067</v>
      </c>
      <c r="V94" s="42">
        <f t="shared" si="35"/>
        <v>176.13512437756043</v>
      </c>
    </row>
    <row r="95" spans="1:22" s="7" customFormat="1" ht="16.149999999999999" customHeight="1" x14ac:dyDescent="0.2">
      <c r="A95" s="37" t="s">
        <v>228</v>
      </c>
      <c r="B95" s="38">
        <v>65</v>
      </c>
      <c r="C95" s="39">
        <f>B95/MAX(B:B)</f>
        <v>0.28634361233480177</v>
      </c>
      <c r="D95" s="39">
        <v>3.6966543561549358E-4</v>
      </c>
      <c r="E95" s="39">
        <f t="shared" si="18"/>
        <v>5.865873201627481E-3</v>
      </c>
      <c r="F95" s="39">
        <f t="shared" si="19"/>
        <v>1.679655322051922E-3</v>
      </c>
      <c r="G95" s="39">
        <f t="shared" si="20"/>
        <v>0.1</v>
      </c>
      <c r="H95" s="40">
        <f t="shared" si="21"/>
        <v>980</v>
      </c>
      <c r="I95" s="40">
        <f t="shared" si="22"/>
        <v>735</v>
      </c>
      <c r="J95" s="40">
        <f t="shared" si="23"/>
        <v>490</v>
      </c>
      <c r="K95" s="40">
        <f t="shared" si="24"/>
        <v>805</v>
      </c>
      <c r="L95" s="40">
        <f t="shared" si="25"/>
        <v>603.74999999999989</v>
      </c>
      <c r="M95" s="40">
        <f t="shared" si="26"/>
        <v>402.5</v>
      </c>
      <c r="N95" s="40">
        <f t="shared" si="27"/>
        <v>700</v>
      </c>
      <c r="O95" s="40">
        <f t="shared" si="28"/>
        <v>525</v>
      </c>
      <c r="P95" s="40">
        <f t="shared" si="29"/>
        <v>350</v>
      </c>
      <c r="Q95" s="40">
        <f t="shared" si="30"/>
        <v>525</v>
      </c>
      <c r="R95" s="40">
        <f t="shared" si="31"/>
        <v>393.75</v>
      </c>
      <c r="S95" s="40">
        <f t="shared" si="32"/>
        <v>262.5</v>
      </c>
      <c r="T95" s="41">
        <f t="shared" si="33"/>
        <v>350</v>
      </c>
      <c r="U95" s="41">
        <f t="shared" si="34"/>
        <v>262.5</v>
      </c>
      <c r="V95" s="42">
        <f t="shared" si="35"/>
        <v>175</v>
      </c>
    </row>
    <row r="96" spans="1:22" ht="16.149999999999999" customHeight="1" x14ac:dyDescent="0.2">
      <c r="A96" s="37" t="s">
        <v>229</v>
      </c>
      <c r="B96" s="38">
        <v>59</v>
      </c>
      <c r="C96" s="39">
        <f>B96/MAX(B:B)</f>
        <v>0.25991189427312777</v>
      </c>
      <c r="D96" s="39">
        <v>7.842290510527175E-4</v>
      </c>
      <c r="E96" s="39">
        <f t="shared" si="18"/>
        <v>5.865873201627481E-3</v>
      </c>
      <c r="F96" s="39">
        <f t="shared" si="19"/>
        <v>1.5246102154009753E-3</v>
      </c>
      <c r="G96" s="39">
        <v>0.1</v>
      </c>
      <c r="H96" s="40">
        <f t="shared" si="21"/>
        <v>980</v>
      </c>
      <c r="I96" s="40">
        <f t="shared" si="22"/>
        <v>735</v>
      </c>
      <c r="J96" s="40">
        <f t="shared" si="23"/>
        <v>490</v>
      </c>
      <c r="K96" s="40">
        <f t="shared" si="24"/>
        <v>805</v>
      </c>
      <c r="L96" s="40">
        <f t="shared" si="25"/>
        <v>603.74999999999989</v>
      </c>
      <c r="M96" s="40">
        <f t="shared" si="26"/>
        <v>402.5</v>
      </c>
      <c r="N96" s="40">
        <f t="shared" si="27"/>
        <v>700</v>
      </c>
      <c r="O96" s="40">
        <f t="shared" si="28"/>
        <v>525</v>
      </c>
      <c r="P96" s="40">
        <f t="shared" si="29"/>
        <v>350</v>
      </c>
      <c r="Q96" s="40">
        <f t="shared" si="30"/>
        <v>525</v>
      </c>
      <c r="R96" s="40">
        <f t="shared" si="31"/>
        <v>393.75</v>
      </c>
      <c r="S96" s="40">
        <f t="shared" si="32"/>
        <v>262.5</v>
      </c>
      <c r="T96" s="41">
        <f t="shared" si="33"/>
        <v>350</v>
      </c>
      <c r="U96" s="41">
        <f t="shared" si="34"/>
        <v>262.5</v>
      </c>
      <c r="V96" s="42">
        <f t="shared" si="35"/>
        <v>175</v>
      </c>
    </row>
    <row r="97" spans="1:22" s="7" customFormat="1" ht="16.149999999999999" customHeight="1" x14ac:dyDescent="0.2">
      <c r="A97" s="37" t="s">
        <v>21</v>
      </c>
      <c r="B97" s="38">
        <v>59</v>
      </c>
      <c r="C97" s="39">
        <f>B97/MAX(B:B)</f>
        <v>0.25991189427312777</v>
      </c>
      <c r="D97" s="39">
        <v>3.5258206366155448E-4</v>
      </c>
      <c r="E97" s="39">
        <f t="shared" si="18"/>
        <v>5.865873201627481E-3</v>
      </c>
      <c r="F97" s="39">
        <f t="shared" si="19"/>
        <v>1.5246102154009753E-3</v>
      </c>
      <c r="G97" s="39">
        <v>0.1</v>
      </c>
      <c r="H97" s="40">
        <f t="shared" si="21"/>
        <v>980</v>
      </c>
      <c r="I97" s="40">
        <f t="shared" si="22"/>
        <v>735</v>
      </c>
      <c r="J97" s="40">
        <f t="shared" si="23"/>
        <v>490</v>
      </c>
      <c r="K97" s="40">
        <f t="shared" si="24"/>
        <v>805</v>
      </c>
      <c r="L97" s="40">
        <f t="shared" si="25"/>
        <v>603.74999999999989</v>
      </c>
      <c r="M97" s="40">
        <f t="shared" si="26"/>
        <v>402.5</v>
      </c>
      <c r="N97" s="40">
        <f t="shared" si="27"/>
        <v>700</v>
      </c>
      <c r="O97" s="40">
        <f t="shared" si="28"/>
        <v>525</v>
      </c>
      <c r="P97" s="40">
        <f t="shared" si="29"/>
        <v>350</v>
      </c>
      <c r="Q97" s="40">
        <f t="shared" si="30"/>
        <v>525</v>
      </c>
      <c r="R97" s="40">
        <f t="shared" si="31"/>
        <v>393.75</v>
      </c>
      <c r="S97" s="40">
        <f t="shared" si="32"/>
        <v>262.5</v>
      </c>
      <c r="T97" s="41">
        <f t="shared" si="33"/>
        <v>350</v>
      </c>
      <c r="U97" s="41">
        <f t="shared" si="34"/>
        <v>262.5</v>
      </c>
      <c r="V97" s="42">
        <f t="shared" si="35"/>
        <v>175</v>
      </c>
    </row>
    <row r="98" spans="1:22" s="7" customFormat="1" ht="16.149999999999999" customHeight="1" x14ac:dyDescent="0.2">
      <c r="A98" s="37" t="s">
        <v>230</v>
      </c>
      <c r="B98" s="38">
        <v>54</v>
      </c>
      <c r="C98" s="39">
        <f>B98/MAX(B:B)</f>
        <v>0.23788546255506607</v>
      </c>
      <c r="D98" s="39">
        <v>1.495411587029348E-3</v>
      </c>
      <c r="E98" s="39">
        <f t="shared" si="18"/>
        <v>5.865873201627481E-3</v>
      </c>
      <c r="F98" s="39">
        <f t="shared" si="19"/>
        <v>1.3954059598585197E-3</v>
      </c>
      <c r="G98" s="39">
        <v>0.1</v>
      </c>
      <c r="H98" s="40">
        <f t="shared" si="21"/>
        <v>980</v>
      </c>
      <c r="I98" s="40">
        <f t="shared" si="22"/>
        <v>735</v>
      </c>
      <c r="J98" s="40">
        <f t="shared" si="23"/>
        <v>490</v>
      </c>
      <c r="K98" s="40">
        <f t="shared" si="24"/>
        <v>805</v>
      </c>
      <c r="L98" s="40">
        <f t="shared" si="25"/>
        <v>603.74999999999989</v>
      </c>
      <c r="M98" s="40">
        <f t="shared" si="26"/>
        <v>402.5</v>
      </c>
      <c r="N98" s="40">
        <f t="shared" si="27"/>
        <v>700</v>
      </c>
      <c r="O98" s="40">
        <f t="shared" si="28"/>
        <v>525</v>
      </c>
      <c r="P98" s="40">
        <f t="shared" si="29"/>
        <v>350</v>
      </c>
      <c r="Q98" s="40">
        <f t="shared" si="30"/>
        <v>525</v>
      </c>
      <c r="R98" s="40">
        <f t="shared" si="31"/>
        <v>393.75</v>
      </c>
      <c r="S98" s="40">
        <f t="shared" si="32"/>
        <v>262.5</v>
      </c>
      <c r="T98" s="41">
        <f t="shared" si="33"/>
        <v>350</v>
      </c>
      <c r="U98" s="41">
        <f t="shared" si="34"/>
        <v>262.5</v>
      </c>
      <c r="V98" s="42">
        <f t="shared" si="35"/>
        <v>175</v>
      </c>
    </row>
    <row r="99" spans="1:22" s="7" customFormat="1" ht="16.149999999999999" customHeight="1" x14ac:dyDescent="0.2">
      <c r="A99" s="37" t="s">
        <v>231</v>
      </c>
      <c r="B99" s="38">
        <v>52</v>
      </c>
      <c r="C99" s="39">
        <f>B99/MAX(B:B)</f>
        <v>0.22907488986784141</v>
      </c>
      <c r="D99" s="39">
        <v>2.5840253555304313E-3</v>
      </c>
      <c r="E99" s="39">
        <f t="shared" si="18"/>
        <v>5.865873201627481E-3</v>
      </c>
      <c r="F99" s="39">
        <f t="shared" si="19"/>
        <v>1.3437242576415376E-3</v>
      </c>
      <c r="G99" s="39">
        <v>0.1</v>
      </c>
      <c r="H99" s="40">
        <f t="shared" si="21"/>
        <v>980</v>
      </c>
      <c r="I99" s="40">
        <f t="shared" si="22"/>
        <v>735</v>
      </c>
      <c r="J99" s="40">
        <f t="shared" si="23"/>
        <v>490</v>
      </c>
      <c r="K99" s="40">
        <f t="shared" si="24"/>
        <v>805</v>
      </c>
      <c r="L99" s="40">
        <f t="shared" si="25"/>
        <v>603.74999999999989</v>
      </c>
      <c r="M99" s="40">
        <f t="shared" si="26"/>
        <v>402.5</v>
      </c>
      <c r="N99" s="40">
        <f t="shared" si="27"/>
        <v>700</v>
      </c>
      <c r="O99" s="40">
        <f t="shared" si="28"/>
        <v>525</v>
      </c>
      <c r="P99" s="40">
        <f t="shared" si="29"/>
        <v>350</v>
      </c>
      <c r="Q99" s="40">
        <f t="shared" si="30"/>
        <v>525</v>
      </c>
      <c r="R99" s="40">
        <f t="shared" si="31"/>
        <v>393.75</v>
      </c>
      <c r="S99" s="40">
        <f t="shared" si="32"/>
        <v>262.5</v>
      </c>
      <c r="T99" s="41">
        <f t="shared" si="33"/>
        <v>350</v>
      </c>
      <c r="U99" s="41">
        <f t="shared" si="34"/>
        <v>262.5</v>
      </c>
      <c r="V99" s="42">
        <f t="shared" si="35"/>
        <v>175</v>
      </c>
    </row>
    <row r="100" spans="1:22" s="7" customFormat="1" ht="16.149999999999999" customHeight="1" x14ac:dyDescent="0.2">
      <c r="A100" s="37" t="s">
        <v>232</v>
      </c>
      <c r="B100" s="38">
        <v>51</v>
      </c>
      <c r="C100" s="39">
        <f>B100/MAX(B:B)</f>
        <v>0.22466960352422907</v>
      </c>
      <c r="D100" s="39">
        <v>1.4931610477043414E-3</v>
      </c>
      <c r="E100" s="39">
        <f t="shared" si="18"/>
        <v>5.865873201627481E-3</v>
      </c>
      <c r="F100" s="39">
        <f t="shared" si="19"/>
        <v>1.3178834065330463E-3</v>
      </c>
      <c r="G100" s="39">
        <v>0.1</v>
      </c>
      <c r="H100" s="40">
        <f t="shared" si="21"/>
        <v>980</v>
      </c>
      <c r="I100" s="40">
        <f t="shared" si="22"/>
        <v>735</v>
      </c>
      <c r="J100" s="40">
        <f t="shared" si="23"/>
        <v>490</v>
      </c>
      <c r="K100" s="40">
        <f t="shared" si="24"/>
        <v>805</v>
      </c>
      <c r="L100" s="40">
        <f t="shared" si="25"/>
        <v>603.74999999999989</v>
      </c>
      <c r="M100" s="40">
        <f t="shared" si="26"/>
        <v>402.5</v>
      </c>
      <c r="N100" s="40">
        <f t="shared" si="27"/>
        <v>700</v>
      </c>
      <c r="O100" s="40">
        <f t="shared" si="28"/>
        <v>525</v>
      </c>
      <c r="P100" s="40">
        <f t="shared" si="29"/>
        <v>350</v>
      </c>
      <c r="Q100" s="40">
        <f t="shared" si="30"/>
        <v>525</v>
      </c>
      <c r="R100" s="40">
        <f t="shared" si="31"/>
        <v>393.75</v>
      </c>
      <c r="S100" s="40">
        <f t="shared" si="32"/>
        <v>262.5</v>
      </c>
      <c r="T100" s="41">
        <f t="shared" si="33"/>
        <v>350</v>
      </c>
      <c r="U100" s="41">
        <f t="shared" si="34"/>
        <v>262.5</v>
      </c>
      <c r="V100" s="42">
        <f t="shared" si="35"/>
        <v>175</v>
      </c>
    </row>
    <row r="101" spans="1:22" s="7" customFormat="1" ht="16.149999999999999" customHeight="1" x14ac:dyDescent="0.2">
      <c r="A101" s="37" t="s">
        <v>233</v>
      </c>
      <c r="B101" s="38">
        <v>41</v>
      </c>
      <c r="C101" s="39">
        <f>B101/MAX(B:B)</f>
        <v>0.18061674008810572</v>
      </c>
      <c r="D101" s="39">
        <v>1.0660792477633768E-3</v>
      </c>
      <c r="E101" s="39">
        <f t="shared" si="18"/>
        <v>5.865873201627481E-3</v>
      </c>
      <c r="F101" s="39">
        <f t="shared" si="19"/>
        <v>1.0594748954481353E-3</v>
      </c>
      <c r="G101" s="39">
        <v>0.1</v>
      </c>
      <c r="H101" s="40">
        <f t="shared" si="21"/>
        <v>980</v>
      </c>
      <c r="I101" s="40">
        <f t="shared" si="22"/>
        <v>735</v>
      </c>
      <c r="J101" s="40">
        <f t="shared" si="23"/>
        <v>490</v>
      </c>
      <c r="K101" s="40">
        <f t="shared" si="24"/>
        <v>805</v>
      </c>
      <c r="L101" s="40">
        <f t="shared" si="25"/>
        <v>603.74999999999989</v>
      </c>
      <c r="M101" s="40">
        <f t="shared" si="26"/>
        <v>402.5</v>
      </c>
      <c r="N101" s="40">
        <f t="shared" si="27"/>
        <v>700</v>
      </c>
      <c r="O101" s="40">
        <f t="shared" si="28"/>
        <v>525</v>
      </c>
      <c r="P101" s="40">
        <f t="shared" si="29"/>
        <v>350</v>
      </c>
      <c r="Q101" s="40">
        <f t="shared" si="30"/>
        <v>525</v>
      </c>
      <c r="R101" s="40">
        <f t="shared" si="31"/>
        <v>393.75</v>
      </c>
      <c r="S101" s="40">
        <f t="shared" si="32"/>
        <v>262.5</v>
      </c>
      <c r="T101" s="41">
        <f t="shared" si="33"/>
        <v>350</v>
      </c>
      <c r="U101" s="41">
        <f t="shared" si="34"/>
        <v>262.5</v>
      </c>
      <c r="V101" s="42">
        <f t="shared" si="35"/>
        <v>175</v>
      </c>
    </row>
    <row r="102" spans="1:22" s="7" customFormat="1" ht="16.149999999999999" customHeight="1" x14ac:dyDescent="0.2">
      <c r="A102" s="37" t="s">
        <v>234</v>
      </c>
      <c r="B102" s="38">
        <v>39</v>
      </c>
      <c r="C102" s="39">
        <f>B102/MAX(B:B)</f>
        <v>0.17180616740088106</v>
      </c>
      <c r="D102" s="39">
        <v>2.1633757034083012E-3</v>
      </c>
      <c r="E102" s="39">
        <f t="shared" si="18"/>
        <v>5.865873201627481E-3</v>
      </c>
      <c r="F102" s="39">
        <f t="shared" si="19"/>
        <v>1.0077931932311532E-3</v>
      </c>
      <c r="G102" s="39">
        <v>0.1</v>
      </c>
      <c r="H102" s="40">
        <f t="shared" si="21"/>
        <v>980</v>
      </c>
      <c r="I102" s="40">
        <f t="shared" si="22"/>
        <v>735</v>
      </c>
      <c r="J102" s="40">
        <f t="shared" si="23"/>
        <v>490</v>
      </c>
      <c r="K102" s="40">
        <f t="shared" si="24"/>
        <v>805</v>
      </c>
      <c r="L102" s="40">
        <f t="shared" si="25"/>
        <v>603.74999999999989</v>
      </c>
      <c r="M102" s="40">
        <f t="shared" si="26"/>
        <v>402.5</v>
      </c>
      <c r="N102" s="40">
        <f t="shared" si="27"/>
        <v>700</v>
      </c>
      <c r="O102" s="40">
        <f t="shared" si="28"/>
        <v>525</v>
      </c>
      <c r="P102" s="40">
        <f t="shared" si="29"/>
        <v>350</v>
      </c>
      <c r="Q102" s="40">
        <f t="shared" si="30"/>
        <v>525</v>
      </c>
      <c r="R102" s="40">
        <f t="shared" si="31"/>
        <v>393.75</v>
      </c>
      <c r="S102" s="40">
        <f t="shared" si="32"/>
        <v>262.5</v>
      </c>
      <c r="T102" s="41">
        <f t="shared" si="33"/>
        <v>350</v>
      </c>
      <c r="U102" s="41">
        <f t="shared" si="34"/>
        <v>262.5</v>
      </c>
      <c r="V102" s="42">
        <f t="shared" si="35"/>
        <v>175</v>
      </c>
    </row>
    <row r="103" spans="1:22" s="7" customFormat="1" ht="16.149999999999999" customHeight="1" x14ac:dyDescent="0.2">
      <c r="A103" s="43" t="s">
        <v>235</v>
      </c>
      <c r="B103" s="44" t="s">
        <v>236</v>
      </c>
      <c r="C103" s="45" t="s">
        <v>236</v>
      </c>
      <c r="D103" s="45" t="s">
        <v>236</v>
      </c>
      <c r="E103" s="45" t="s">
        <v>236</v>
      </c>
      <c r="F103" s="45" t="s">
        <v>236</v>
      </c>
      <c r="G103" s="45">
        <v>0.1</v>
      </c>
      <c r="H103" s="46">
        <f t="shared" si="21"/>
        <v>980</v>
      </c>
      <c r="I103" s="46">
        <f t="shared" si="22"/>
        <v>735</v>
      </c>
      <c r="J103" s="46">
        <f t="shared" si="23"/>
        <v>490</v>
      </c>
      <c r="K103" s="46">
        <f t="shared" si="24"/>
        <v>805</v>
      </c>
      <c r="L103" s="46">
        <f t="shared" si="25"/>
        <v>603.74999999999989</v>
      </c>
      <c r="M103" s="46">
        <f t="shared" si="26"/>
        <v>402.5</v>
      </c>
      <c r="N103" s="46">
        <f t="shared" si="27"/>
        <v>700</v>
      </c>
      <c r="O103" s="46">
        <f t="shared" si="28"/>
        <v>525</v>
      </c>
      <c r="P103" s="46">
        <f t="shared" si="29"/>
        <v>350</v>
      </c>
      <c r="Q103" s="46">
        <f t="shared" si="30"/>
        <v>525</v>
      </c>
      <c r="R103" s="46">
        <f t="shared" si="31"/>
        <v>393.75</v>
      </c>
      <c r="S103" s="46">
        <f t="shared" si="32"/>
        <v>262.5</v>
      </c>
      <c r="T103" s="47">
        <f t="shared" si="33"/>
        <v>350</v>
      </c>
      <c r="U103" s="47">
        <f t="shared" si="34"/>
        <v>262.5</v>
      </c>
      <c r="V103" s="48">
        <f t="shared" si="35"/>
        <v>175</v>
      </c>
    </row>
    <row r="104" spans="1:22" s="7" customFormat="1" ht="16.149999999999999" customHeight="1" x14ac:dyDescent="0.2">
      <c r="A104" s="43" t="s">
        <v>90</v>
      </c>
      <c r="B104" s="44" t="s">
        <v>236</v>
      </c>
      <c r="C104" s="45" t="s">
        <v>236</v>
      </c>
      <c r="D104" s="45" t="s">
        <v>236</v>
      </c>
      <c r="E104" s="45" t="s">
        <v>236</v>
      </c>
      <c r="F104" s="45" t="s">
        <v>236</v>
      </c>
      <c r="G104" s="45">
        <v>0.1</v>
      </c>
      <c r="H104" s="46">
        <f t="shared" si="21"/>
        <v>980</v>
      </c>
      <c r="I104" s="46">
        <f t="shared" si="22"/>
        <v>735</v>
      </c>
      <c r="J104" s="46">
        <f t="shared" si="23"/>
        <v>490</v>
      </c>
      <c r="K104" s="46">
        <f t="shared" si="24"/>
        <v>805</v>
      </c>
      <c r="L104" s="46">
        <f t="shared" si="25"/>
        <v>603.74999999999989</v>
      </c>
      <c r="M104" s="46">
        <f t="shared" si="26"/>
        <v>402.5</v>
      </c>
      <c r="N104" s="46">
        <f t="shared" si="27"/>
        <v>700</v>
      </c>
      <c r="O104" s="46">
        <f t="shared" si="28"/>
        <v>525</v>
      </c>
      <c r="P104" s="46">
        <f t="shared" si="29"/>
        <v>350</v>
      </c>
      <c r="Q104" s="46">
        <f t="shared" si="30"/>
        <v>525</v>
      </c>
      <c r="R104" s="46">
        <f t="shared" si="31"/>
        <v>393.75</v>
      </c>
      <c r="S104" s="46">
        <f t="shared" si="32"/>
        <v>262.5</v>
      </c>
      <c r="T104" s="47">
        <f t="shared" si="33"/>
        <v>350</v>
      </c>
      <c r="U104" s="47">
        <f t="shared" si="34"/>
        <v>262.5</v>
      </c>
      <c r="V104" s="48">
        <f t="shared" si="35"/>
        <v>175</v>
      </c>
    </row>
    <row r="105" spans="1:22" s="7" customFormat="1" ht="16.149999999999999" customHeight="1" thickBot="1" x14ac:dyDescent="0.25">
      <c r="A105" s="49" t="s">
        <v>237</v>
      </c>
      <c r="B105" s="50" t="s">
        <v>236</v>
      </c>
      <c r="C105" s="50" t="s">
        <v>236</v>
      </c>
      <c r="D105" s="51" t="s">
        <v>236</v>
      </c>
      <c r="E105" s="50" t="s">
        <v>236</v>
      </c>
      <c r="F105" s="50" t="s">
        <v>236</v>
      </c>
      <c r="G105" s="52">
        <v>0.1</v>
      </c>
      <c r="H105" s="53">
        <f t="shared" si="21"/>
        <v>980</v>
      </c>
      <c r="I105" s="53">
        <f t="shared" si="22"/>
        <v>735</v>
      </c>
      <c r="J105" s="53">
        <f t="shared" si="23"/>
        <v>490</v>
      </c>
      <c r="K105" s="53">
        <f t="shared" si="24"/>
        <v>805</v>
      </c>
      <c r="L105" s="53">
        <f t="shared" si="25"/>
        <v>603.74999999999989</v>
      </c>
      <c r="M105" s="53">
        <f t="shared" si="26"/>
        <v>402.5</v>
      </c>
      <c r="N105" s="53">
        <f t="shared" si="27"/>
        <v>700</v>
      </c>
      <c r="O105" s="53">
        <f t="shared" si="28"/>
        <v>525</v>
      </c>
      <c r="P105" s="53">
        <f t="shared" si="29"/>
        <v>350</v>
      </c>
      <c r="Q105" s="53">
        <f t="shared" si="30"/>
        <v>525</v>
      </c>
      <c r="R105" s="53">
        <f t="shared" si="31"/>
        <v>393.75</v>
      </c>
      <c r="S105" s="53">
        <f t="shared" si="32"/>
        <v>262.5</v>
      </c>
      <c r="T105" s="54">
        <f t="shared" si="33"/>
        <v>350</v>
      </c>
      <c r="U105" s="54">
        <f t="shared" si="34"/>
        <v>262.5</v>
      </c>
      <c r="V105" s="55">
        <f t="shared" si="35"/>
        <v>175</v>
      </c>
    </row>
    <row r="106" spans="1:22" s="14" customFormat="1" x14ac:dyDescent="0.2"/>
    <row r="107" spans="1:22" s="14" customFormat="1" x14ac:dyDescent="0.2"/>
    <row r="108" spans="1:22" s="14" customFormat="1" x14ac:dyDescent="0.2"/>
    <row r="109" spans="1:22" s="14" customFormat="1" x14ac:dyDescent="0.2"/>
    <row r="110" spans="1:22" s="14" customFormat="1" x14ac:dyDescent="0.2"/>
    <row r="111" spans="1:22" s="14" customFormat="1" x14ac:dyDescent="0.2"/>
    <row r="112" spans="1:22" s="14" customFormat="1" x14ac:dyDescent="0.2"/>
    <row r="113" s="14" customFormat="1" x14ac:dyDescent="0.2"/>
    <row r="114" s="14" customFormat="1" x14ac:dyDescent="0.2"/>
    <row r="115" s="14" customFormat="1" x14ac:dyDescent="0.2"/>
    <row r="116" s="14" customFormat="1" x14ac:dyDescent="0.2"/>
    <row r="117" s="14" customFormat="1" x14ac:dyDescent="0.2"/>
    <row r="118" s="14" customFormat="1" x14ac:dyDescent="0.2"/>
    <row r="119" s="14" customFormat="1" x14ac:dyDescent="0.2"/>
    <row r="120" s="14" customFormat="1" x14ac:dyDescent="0.2"/>
    <row r="121" s="14" customFormat="1" x14ac:dyDescent="0.2"/>
    <row r="122" s="14" customFormat="1" x14ac:dyDescent="0.2"/>
    <row r="123" s="14" customFormat="1" x14ac:dyDescent="0.2"/>
    <row r="124" s="14" customFormat="1" x14ac:dyDescent="0.2"/>
    <row r="125" s="14" customFormat="1" x14ac:dyDescent="0.2"/>
    <row r="126" s="14" customFormat="1" x14ac:dyDescent="0.2"/>
    <row r="127" s="14" customFormat="1" x14ac:dyDescent="0.2"/>
    <row r="128" s="14" customFormat="1" x14ac:dyDescent="0.2"/>
    <row r="129" s="14" customFormat="1" x14ac:dyDescent="0.2"/>
    <row r="130" s="14" customFormat="1" x14ac:dyDescent="0.2"/>
    <row r="131" s="14" customFormat="1" x14ac:dyDescent="0.2"/>
    <row r="132" s="14" customFormat="1" x14ac:dyDescent="0.2"/>
    <row r="133" s="14" customFormat="1" x14ac:dyDescent="0.2"/>
    <row r="134" s="14" customFormat="1" x14ac:dyDescent="0.2"/>
    <row r="135" s="14" customFormat="1" x14ac:dyDescent="0.2"/>
    <row r="136" s="14" customFormat="1" x14ac:dyDescent="0.2"/>
    <row r="137" s="14" customFormat="1" x14ac:dyDescent="0.2"/>
    <row r="138" s="14" customFormat="1" x14ac:dyDescent="0.2"/>
    <row r="139" s="14" customFormat="1" x14ac:dyDescent="0.2"/>
    <row r="140" s="14" customFormat="1" x14ac:dyDescent="0.2"/>
    <row r="141" s="14" customFormat="1" x14ac:dyDescent="0.2"/>
    <row r="142" s="14" customFormat="1" x14ac:dyDescent="0.2"/>
    <row r="143" s="14" customFormat="1" x14ac:dyDescent="0.2"/>
    <row r="144" s="14" customFormat="1" x14ac:dyDescent="0.2"/>
    <row r="145" s="14" customFormat="1" x14ac:dyDescent="0.2"/>
    <row r="146" s="14" customFormat="1" x14ac:dyDescent="0.2"/>
    <row r="147" s="14" customFormat="1" x14ac:dyDescent="0.2"/>
    <row r="148" s="14" customFormat="1" x14ac:dyDescent="0.2"/>
    <row r="149" s="14" customFormat="1" x14ac:dyDescent="0.2"/>
    <row r="150" s="14" customFormat="1" x14ac:dyDescent="0.2"/>
    <row r="151" s="14" customFormat="1" x14ac:dyDescent="0.2"/>
    <row r="152" s="14" customFormat="1" x14ac:dyDescent="0.2"/>
    <row r="153" s="14" customFormat="1" x14ac:dyDescent="0.2"/>
    <row r="154" s="14" customFormat="1" x14ac:dyDescent="0.2"/>
    <row r="155" s="14" customFormat="1" x14ac:dyDescent="0.2"/>
    <row r="156" s="14" customFormat="1" x14ac:dyDescent="0.2"/>
    <row r="157" s="14" customFormat="1" x14ac:dyDescent="0.2"/>
    <row r="158" s="14" customFormat="1" x14ac:dyDescent="0.2"/>
    <row r="159" s="14" customFormat="1" x14ac:dyDescent="0.2"/>
    <row r="160" s="14" customFormat="1" x14ac:dyDescent="0.2"/>
    <row r="161" s="14" customFormat="1" x14ac:dyDescent="0.2"/>
    <row r="162" s="14" customFormat="1" x14ac:dyDescent="0.2"/>
    <row r="163" s="14" customFormat="1" x14ac:dyDescent="0.2"/>
    <row r="164" s="14" customFormat="1" x14ac:dyDescent="0.2"/>
    <row r="165" s="14" customFormat="1" x14ac:dyDescent="0.2"/>
    <row r="166" s="14" customFormat="1" x14ac:dyDescent="0.2"/>
    <row r="167" s="14" customFormat="1" x14ac:dyDescent="0.2"/>
    <row r="168" s="14" customFormat="1" x14ac:dyDescent="0.2"/>
    <row r="169" s="14" customFormat="1" x14ac:dyDescent="0.2"/>
    <row r="170" s="14" customFormat="1" x14ac:dyDescent="0.2"/>
    <row r="171" s="14" customFormat="1" x14ac:dyDescent="0.2"/>
    <row r="172" s="14" customFormat="1" x14ac:dyDescent="0.2"/>
    <row r="173" s="14" customFormat="1" x14ac:dyDescent="0.2"/>
    <row r="174" s="14" customFormat="1" x14ac:dyDescent="0.2"/>
    <row r="175" s="14" customFormat="1" x14ac:dyDescent="0.2"/>
    <row r="176" s="14" customFormat="1" x14ac:dyDescent="0.2"/>
    <row r="177" s="14" customFormat="1" x14ac:dyDescent="0.2"/>
    <row r="178" s="14" customFormat="1" x14ac:dyDescent="0.2"/>
    <row r="179" s="14" customFormat="1" x14ac:dyDescent="0.2"/>
    <row r="180" s="14" customFormat="1" x14ac:dyDescent="0.2"/>
    <row r="181" s="14" customFormat="1" x14ac:dyDescent="0.2"/>
    <row r="182" s="14" customFormat="1" x14ac:dyDescent="0.2"/>
    <row r="183" s="14" customFormat="1" x14ac:dyDescent="0.2"/>
    <row r="184" s="14" customFormat="1" x14ac:dyDescent="0.2"/>
    <row r="185" s="14" customFormat="1" x14ac:dyDescent="0.2"/>
    <row r="186" s="14" customFormat="1" x14ac:dyDescent="0.2"/>
  </sheetData>
  <mergeCells count="16">
    <mergeCell ref="A1:V1"/>
    <mergeCell ref="A12:V12"/>
    <mergeCell ref="A13:V13"/>
    <mergeCell ref="K24:M24"/>
    <mergeCell ref="N24:P24"/>
    <mergeCell ref="Q24:S24"/>
    <mergeCell ref="T24:V24"/>
    <mergeCell ref="A11:M11"/>
    <mergeCell ref="A24:A25"/>
    <mergeCell ref="B24:B25"/>
    <mergeCell ref="C24:C25"/>
    <mergeCell ref="D24:D25"/>
    <mergeCell ref="E24:E25"/>
    <mergeCell ref="F24:F25"/>
    <mergeCell ref="G24:G25"/>
    <mergeCell ref="H24:J24"/>
  </mergeCells>
  <pageMargins left="0.25" right="0.25" top="0.75" bottom="0.75" header="0.3" footer="0.3"/>
  <pageSetup paperSize="9" scale="75" fitToHeight="0" orientation="landscape" r:id="rId1"/>
  <headerFooter>
    <oddFooter>Strana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AF3D9D-A08C-4F70-812B-BA15BC073B07}">
  <dimension ref="A1:A7"/>
  <sheetViews>
    <sheetView workbookViewId="0">
      <selection activeCell="D23" sqref="D23"/>
    </sheetView>
  </sheetViews>
  <sheetFormatPr defaultColWidth="8.75" defaultRowHeight="14.25" x14ac:dyDescent="0.2"/>
  <cols>
    <col min="1" max="16384" width="8.75" style="12"/>
  </cols>
  <sheetData>
    <row r="1" spans="1:1" s="10" customFormat="1" ht="20.25" x14ac:dyDescent="0.3">
      <c r="A1" s="9" t="s">
        <v>238</v>
      </c>
    </row>
    <row r="2" spans="1:1" ht="15" x14ac:dyDescent="0.25">
      <c r="A2" s="11"/>
    </row>
    <row r="3" spans="1:1" ht="15" x14ac:dyDescent="0.25">
      <c r="A3" s="12" t="s">
        <v>239</v>
      </c>
    </row>
    <row r="4" spans="1:1" ht="15" x14ac:dyDescent="0.25">
      <c r="A4" s="12" t="s">
        <v>240</v>
      </c>
    </row>
    <row r="5" spans="1:1" ht="15" x14ac:dyDescent="0.25">
      <c r="A5" s="12" t="s">
        <v>241</v>
      </c>
    </row>
    <row r="6" spans="1:1" ht="15" x14ac:dyDescent="0.25">
      <c r="A6" s="12" t="s">
        <v>242</v>
      </c>
    </row>
    <row r="7" spans="1:1" ht="15" x14ac:dyDescent="0.25">
      <c r="A7" s="12" t="s">
        <v>243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A50585557C2E043AE1EBBE58EE11EE3" ma:contentTypeVersion="0" ma:contentTypeDescription="Umožňuje vytvoriť nový dokument." ma:contentTypeScope="" ma:versionID="dd9d27361932a33f91152fb8ab42d292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c03bc20b3b442f8046c3eea305e142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46FC6EE-F998-4D28-9F1F-76C1E9A70DF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F312E932-60C7-4EC5-B686-03A7BCB9B0D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FB0BBB1-0E6C-4961-893A-C7E096B88FEA}">
  <ds:schemaRefs>
    <ds:schemaRef ds:uri="http://schemas.microsoft.com/office/2006/documentManagement/types"/>
    <ds:schemaRef ds:uri="http://purl.org/dc/terms/"/>
    <ds:schemaRef ds:uri="http://purl.org/dc/elements/1.1/"/>
    <ds:schemaRef ds:uri="http://schemas.microsoft.com/office/2006/metadata/properties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3</vt:i4>
      </vt:variant>
    </vt:vector>
  </HeadingPairs>
  <TitlesOfParts>
    <vt:vector size="6" baseType="lpstr">
      <vt:lpstr>Odmeny trénerom</vt:lpstr>
      <vt:lpstr>Kritériá</vt:lpstr>
      <vt:lpstr>Skratky</vt:lpstr>
      <vt:lpstr>Kritériá!Názvy_tlače</vt:lpstr>
      <vt:lpstr>Kritériá!Oblasť_tlače</vt:lpstr>
      <vt:lpstr>'Odmeny trénerom'!Oblasť_tlače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Janíčková Lýdia</dc:creator>
  <cp:lastModifiedBy>Strečanský Branislav</cp:lastModifiedBy>
  <cp:lastPrinted>2023-09-11T08:43:03Z</cp:lastPrinted>
  <dcterms:created xsi:type="dcterms:W3CDTF">2018-05-09T06:28:34Z</dcterms:created>
  <dcterms:modified xsi:type="dcterms:W3CDTF">2023-09-19T12:42:57Z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0x0101009A50585557C2E043AE1EBBE58EE11EE3</vt:lpwstr>
  </property>
</Properties>
</file>