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1\Rozhodnutia_2021\Narodne sportove projekty_2021\Rozhodnutie - odmeny trénerom\"/>
    </mc:Choice>
  </mc:AlternateContent>
  <xr:revisionPtr revIDLastSave="0" documentId="13_ncr:1_{73DDAD4B-F3EC-4B63-903D-8C4F586D1D77}" xr6:coauthVersionLast="36" xr6:coauthVersionMax="36" xr10:uidLastSave="{00000000-0000-0000-0000-000000000000}"/>
  <bookViews>
    <workbookView xWindow="0" yWindow="2400" windowWidth="14376" windowHeight="7428" xr2:uid="{00000000-000D-0000-FFFF-FFFF00000000}"/>
  </bookViews>
  <sheets>
    <sheet name="Nár.šport.projekt" sheetId="1" r:id="rId1"/>
    <sheet name="Kritériá" sheetId="3" r:id="rId2"/>
    <sheet name="Skratky" sheetId="4" r:id="rId3"/>
  </sheets>
  <externalReferences>
    <externalReference r:id="rId4"/>
  </externalReferences>
  <definedNames>
    <definedName name="_xlnm.Print_Titles" localSheetId="1">Kritériá!$23:$24</definedName>
    <definedName name="_xlnm.Print_Titles" localSheetId="0">Nár.šport.projekt!$4:$5</definedName>
    <definedName name="_xlnm.Print_Area" localSheetId="1">Kritériá!$A$1:$S$129</definedName>
    <definedName name="_xlnm.Print_Area" localSheetId="0">Nár.šport.projekt!$A$1:$I$110</definedName>
    <definedName name="PripravaUcelUrcenie">[1]Priprava!$W$10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0" i="3" l="1"/>
  <c r="R100" i="3"/>
  <c r="Q100" i="3"/>
  <c r="P100" i="3"/>
  <c r="O100" i="3"/>
  <c r="N100" i="3"/>
  <c r="M100" i="3"/>
  <c r="L100" i="3"/>
  <c r="K100" i="3"/>
  <c r="J100" i="3"/>
  <c r="I100" i="3"/>
  <c r="H100" i="3"/>
  <c r="S99" i="3"/>
  <c r="R99" i="3"/>
  <c r="Q99" i="3"/>
  <c r="P99" i="3"/>
  <c r="O99" i="3"/>
  <c r="N99" i="3"/>
  <c r="M99" i="3"/>
  <c r="L99" i="3"/>
  <c r="K99" i="3"/>
  <c r="J99" i="3"/>
  <c r="I99" i="3"/>
  <c r="H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E77" i="3"/>
  <c r="C77" i="3"/>
  <c r="E76" i="3"/>
  <c r="C76" i="3"/>
  <c r="E75" i="3"/>
  <c r="C75" i="3"/>
  <c r="E74" i="3"/>
  <c r="C74" i="3"/>
  <c r="E73" i="3"/>
  <c r="C73" i="3"/>
  <c r="E72" i="3"/>
  <c r="C72" i="3"/>
  <c r="E71" i="3"/>
  <c r="C71" i="3"/>
  <c r="E70" i="3"/>
  <c r="C70" i="3"/>
  <c r="E69" i="3"/>
  <c r="C69" i="3"/>
  <c r="E68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E54" i="3"/>
  <c r="C54" i="3"/>
  <c r="E53" i="3"/>
  <c r="C53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34" i="3"/>
  <c r="C34" i="3"/>
  <c r="E33" i="3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F27" i="3" l="1"/>
  <c r="F29" i="3"/>
  <c r="F31" i="3"/>
  <c r="F33" i="3"/>
  <c r="F35" i="3"/>
  <c r="F37" i="3"/>
  <c r="F39" i="3"/>
  <c r="F41" i="3"/>
  <c r="F43" i="3"/>
  <c r="F45" i="3"/>
  <c r="F47" i="3"/>
  <c r="F49" i="3"/>
  <c r="F51" i="3"/>
  <c r="F53" i="3"/>
  <c r="F55" i="3"/>
  <c r="F57" i="3"/>
  <c r="F59" i="3"/>
  <c r="F61" i="3"/>
  <c r="F63" i="3"/>
  <c r="F28" i="3"/>
  <c r="F30" i="3"/>
  <c r="F32" i="3"/>
  <c r="F34" i="3"/>
  <c r="F36" i="3"/>
  <c r="F38" i="3"/>
  <c r="F40" i="3"/>
  <c r="F42" i="3"/>
  <c r="F44" i="3"/>
  <c r="F46" i="3"/>
  <c r="F48" i="3"/>
  <c r="F50" i="3"/>
  <c r="F52" i="3"/>
  <c r="F54" i="3"/>
  <c r="F56" i="3"/>
  <c r="F58" i="3"/>
  <c r="F60" i="3"/>
  <c r="F62" i="3"/>
  <c r="F64" i="3"/>
  <c r="F98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G93" i="3" l="1"/>
  <c r="R93" i="3" s="1"/>
  <c r="G97" i="3"/>
  <c r="J93" i="3"/>
  <c r="O93" i="3"/>
  <c r="M93" i="3"/>
  <c r="H93" i="3"/>
  <c r="L93" i="3"/>
  <c r="P93" i="3"/>
  <c r="G89" i="3"/>
  <c r="G81" i="3"/>
  <c r="G73" i="3"/>
  <c r="G65" i="3"/>
  <c r="G41" i="3"/>
  <c r="G59" i="3"/>
  <c r="G47" i="3"/>
  <c r="G29" i="3"/>
  <c r="G96" i="3"/>
  <c r="G88" i="3"/>
  <c r="G80" i="3"/>
  <c r="G72" i="3"/>
  <c r="G34" i="3"/>
  <c r="G39" i="3"/>
  <c r="G58" i="3"/>
  <c r="G45" i="3"/>
  <c r="G28" i="3"/>
  <c r="G95" i="3"/>
  <c r="G91" i="3"/>
  <c r="G87" i="3"/>
  <c r="G83" i="3"/>
  <c r="G79" i="3"/>
  <c r="G75" i="3"/>
  <c r="G71" i="3"/>
  <c r="G67" i="3"/>
  <c r="G56" i="3"/>
  <c r="G46" i="3"/>
  <c r="G38" i="3"/>
  <c r="G61" i="3"/>
  <c r="G57" i="3"/>
  <c r="G52" i="3"/>
  <c r="G44" i="3"/>
  <c r="G33" i="3"/>
  <c r="G31" i="3"/>
  <c r="G27" i="3"/>
  <c r="R97" i="3"/>
  <c r="N97" i="3"/>
  <c r="J97" i="3"/>
  <c r="O97" i="3"/>
  <c r="I97" i="3"/>
  <c r="S97" i="3"/>
  <c r="M97" i="3"/>
  <c r="H97" i="3"/>
  <c r="K97" i="3"/>
  <c r="Q97" i="3"/>
  <c r="L97" i="3"/>
  <c r="P97" i="3"/>
  <c r="G85" i="3"/>
  <c r="G77" i="3"/>
  <c r="G69" i="3"/>
  <c r="G50" i="3"/>
  <c r="G63" i="3"/>
  <c r="G54" i="3"/>
  <c r="G40" i="3"/>
  <c r="G32" i="3"/>
  <c r="G92" i="3"/>
  <c r="G84" i="3"/>
  <c r="G76" i="3"/>
  <c r="G68" i="3"/>
  <c r="G48" i="3"/>
  <c r="G62" i="3"/>
  <c r="G53" i="3"/>
  <c r="G37" i="3"/>
  <c r="G35" i="3"/>
  <c r="G94" i="3"/>
  <c r="G90" i="3"/>
  <c r="G86" i="3"/>
  <c r="G82" i="3"/>
  <c r="G78" i="3"/>
  <c r="G74" i="3"/>
  <c r="G70" i="3"/>
  <c r="G66" i="3"/>
  <c r="G51" i="3"/>
  <c r="G43" i="3"/>
  <c r="G64" i="3"/>
  <c r="G60" i="3"/>
  <c r="G55" i="3"/>
  <c r="G49" i="3"/>
  <c r="G42" i="3"/>
  <c r="G36" i="3"/>
  <c r="G30" i="3"/>
  <c r="G98" i="3"/>
  <c r="Q93" i="3" l="1"/>
  <c r="S93" i="3"/>
  <c r="N93" i="3"/>
  <c r="K93" i="3"/>
  <c r="I93" i="3"/>
  <c r="S36" i="3"/>
  <c r="O36" i="3"/>
  <c r="K36" i="3"/>
  <c r="R36" i="3"/>
  <c r="N36" i="3"/>
  <c r="J36" i="3"/>
  <c r="Q36" i="3"/>
  <c r="M36" i="3"/>
  <c r="I36" i="3"/>
  <c r="H36" i="3"/>
  <c r="P36" i="3"/>
  <c r="L36" i="3"/>
  <c r="R66" i="3"/>
  <c r="N66" i="3"/>
  <c r="J66" i="3"/>
  <c r="O66" i="3"/>
  <c r="I66" i="3"/>
  <c r="S66" i="3"/>
  <c r="M66" i="3"/>
  <c r="H66" i="3"/>
  <c r="L66" i="3"/>
  <c r="K66" i="3"/>
  <c r="Q66" i="3"/>
  <c r="P66" i="3"/>
  <c r="S35" i="3"/>
  <c r="O35" i="3"/>
  <c r="K35" i="3"/>
  <c r="R35" i="3"/>
  <c r="N35" i="3"/>
  <c r="J35" i="3"/>
  <c r="Q35" i="3"/>
  <c r="M35" i="3"/>
  <c r="I35" i="3"/>
  <c r="L35" i="3"/>
  <c r="H35" i="3"/>
  <c r="P35" i="3"/>
  <c r="R48" i="3"/>
  <c r="N48" i="3"/>
  <c r="J48" i="3"/>
  <c r="S48" i="3"/>
  <c r="M48" i="3"/>
  <c r="H48" i="3"/>
  <c r="Q48" i="3"/>
  <c r="L48" i="3"/>
  <c r="P48" i="3"/>
  <c r="K48" i="3"/>
  <c r="O48" i="3"/>
  <c r="I48" i="3"/>
  <c r="R63" i="3"/>
  <c r="N63" i="3"/>
  <c r="J63" i="3"/>
  <c r="S63" i="3"/>
  <c r="M63" i="3"/>
  <c r="H63" i="3"/>
  <c r="Q63" i="3"/>
  <c r="L63" i="3"/>
  <c r="P63" i="3"/>
  <c r="K63" i="3"/>
  <c r="O63" i="3"/>
  <c r="I63" i="3"/>
  <c r="R38" i="3"/>
  <c r="N38" i="3"/>
  <c r="J38" i="3"/>
  <c r="S38" i="3"/>
  <c r="M38" i="3"/>
  <c r="H38" i="3"/>
  <c r="Q38" i="3"/>
  <c r="L38" i="3"/>
  <c r="P38" i="3"/>
  <c r="K38" i="3"/>
  <c r="O38" i="3"/>
  <c r="I38" i="3"/>
  <c r="R87" i="3"/>
  <c r="N87" i="3"/>
  <c r="J87" i="3"/>
  <c r="O87" i="3"/>
  <c r="I87" i="3"/>
  <c r="S87" i="3"/>
  <c r="M87" i="3"/>
  <c r="H87" i="3"/>
  <c r="P87" i="3"/>
  <c r="L87" i="3"/>
  <c r="K87" i="3"/>
  <c r="Q87" i="3"/>
  <c r="S72" i="3"/>
  <c r="O72" i="3"/>
  <c r="K72" i="3"/>
  <c r="R72" i="3"/>
  <c r="N72" i="3"/>
  <c r="J72" i="3"/>
  <c r="L72" i="3"/>
  <c r="Q72" i="3"/>
  <c r="I72" i="3"/>
  <c r="H72" i="3"/>
  <c r="P72" i="3"/>
  <c r="M72" i="3"/>
  <c r="R65" i="3"/>
  <c r="N65" i="3"/>
  <c r="J65" i="3"/>
  <c r="O65" i="3"/>
  <c r="I65" i="3"/>
  <c r="S65" i="3"/>
  <c r="M65" i="3"/>
  <c r="H65" i="3"/>
  <c r="K65" i="3"/>
  <c r="Q65" i="3"/>
  <c r="P65" i="3"/>
  <c r="L65" i="3"/>
  <c r="R64" i="3"/>
  <c r="N64" i="3"/>
  <c r="O64" i="3"/>
  <c r="J64" i="3"/>
  <c r="S64" i="3"/>
  <c r="M64" i="3"/>
  <c r="I64" i="3"/>
  <c r="Q64" i="3"/>
  <c r="H64" i="3"/>
  <c r="P64" i="3"/>
  <c r="L64" i="3"/>
  <c r="K64" i="3"/>
  <c r="R86" i="3"/>
  <c r="N86" i="3"/>
  <c r="J86" i="3"/>
  <c r="O86" i="3"/>
  <c r="I86" i="3"/>
  <c r="S86" i="3"/>
  <c r="M86" i="3"/>
  <c r="H86" i="3"/>
  <c r="L86" i="3"/>
  <c r="K86" i="3"/>
  <c r="Q86" i="3"/>
  <c r="P86" i="3"/>
  <c r="R68" i="3"/>
  <c r="N68" i="3"/>
  <c r="J68" i="3"/>
  <c r="O68" i="3"/>
  <c r="I68" i="3"/>
  <c r="S68" i="3"/>
  <c r="M68" i="3"/>
  <c r="H68" i="3"/>
  <c r="Q68" i="3"/>
  <c r="P68" i="3"/>
  <c r="L68" i="3"/>
  <c r="K68" i="3"/>
  <c r="R50" i="3"/>
  <c r="N50" i="3"/>
  <c r="J50" i="3"/>
  <c r="S50" i="3"/>
  <c r="M50" i="3"/>
  <c r="H50" i="3"/>
  <c r="Q50" i="3"/>
  <c r="L50" i="3"/>
  <c r="P50" i="3"/>
  <c r="K50" i="3"/>
  <c r="O50" i="3"/>
  <c r="I50" i="3"/>
  <c r="R52" i="3"/>
  <c r="N52" i="3"/>
  <c r="J52" i="3"/>
  <c r="S52" i="3"/>
  <c r="M52" i="3"/>
  <c r="H52" i="3"/>
  <c r="Q52" i="3"/>
  <c r="L52" i="3"/>
  <c r="P52" i="3"/>
  <c r="K52" i="3"/>
  <c r="O52" i="3"/>
  <c r="I52" i="3"/>
  <c r="R91" i="3"/>
  <c r="N91" i="3"/>
  <c r="J91" i="3"/>
  <c r="O91" i="3"/>
  <c r="I91" i="3"/>
  <c r="S91" i="3"/>
  <c r="M91" i="3"/>
  <c r="H91" i="3"/>
  <c r="P91" i="3"/>
  <c r="L91" i="3"/>
  <c r="K91" i="3"/>
  <c r="Q91" i="3"/>
  <c r="R80" i="3"/>
  <c r="N80" i="3"/>
  <c r="J80" i="3"/>
  <c r="O80" i="3"/>
  <c r="I80" i="3"/>
  <c r="S80" i="3"/>
  <c r="M80" i="3"/>
  <c r="H80" i="3"/>
  <c r="Q80" i="3"/>
  <c r="P80" i="3"/>
  <c r="K80" i="3"/>
  <c r="L80" i="3"/>
  <c r="R47" i="3"/>
  <c r="N47" i="3"/>
  <c r="J47" i="3"/>
  <c r="S47" i="3"/>
  <c r="M47" i="3"/>
  <c r="H47" i="3"/>
  <c r="Q47" i="3"/>
  <c r="L47" i="3"/>
  <c r="P47" i="3"/>
  <c r="K47" i="3"/>
  <c r="O47" i="3"/>
  <c r="I47" i="3"/>
  <c r="R98" i="3"/>
  <c r="N98" i="3"/>
  <c r="J98" i="3"/>
  <c r="Q98" i="3"/>
  <c r="M98" i="3"/>
  <c r="I98" i="3"/>
  <c r="S98" i="3"/>
  <c r="K98" i="3"/>
  <c r="P98" i="3"/>
  <c r="H98" i="3"/>
  <c r="O98" i="3"/>
  <c r="L98" i="3"/>
  <c r="R49" i="3"/>
  <c r="N49" i="3"/>
  <c r="J49" i="3"/>
  <c r="S49" i="3"/>
  <c r="M49" i="3"/>
  <c r="H49" i="3"/>
  <c r="Q49" i="3"/>
  <c r="L49" i="3"/>
  <c r="P49" i="3"/>
  <c r="K49" i="3"/>
  <c r="O49" i="3"/>
  <c r="I49" i="3"/>
  <c r="R43" i="3"/>
  <c r="N43" i="3"/>
  <c r="J43" i="3"/>
  <c r="S43" i="3"/>
  <c r="M43" i="3"/>
  <c r="H43" i="3"/>
  <c r="Q43" i="3"/>
  <c r="L43" i="3"/>
  <c r="P43" i="3"/>
  <c r="K43" i="3"/>
  <c r="O43" i="3"/>
  <c r="I43" i="3"/>
  <c r="S74" i="3"/>
  <c r="O74" i="3"/>
  <c r="K74" i="3"/>
  <c r="R74" i="3"/>
  <c r="N74" i="3"/>
  <c r="J74" i="3"/>
  <c r="L74" i="3"/>
  <c r="Q74" i="3"/>
  <c r="I74" i="3"/>
  <c r="P74" i="3"/>
  <c r="M74" i="3"/>
  <c r="H74" i="3"/>
  <c r="R90" i="3"/>
  <c r="N90" i="3"/>
  <c r="J90" i="3"/>
  <c r="O90" i="3"/>
  <c r="I90" i="3"/>
  <c r="S90" i="3"/>
  <c r="M90" i="3"/>
  <c r="H90" i="3"/>
  <c r="L90" i="3"/>
  <c r="K90" i="3"/>
  <c r="Q90" i="3"/>
  <c r="P90" i="3"/>
  <c r="R53" i="3"/>
  <c r="N53" i="3"/>
  <c r="J53" i="3"/>
  <c r="S53" i="3"/>
  <c r="M53" i="3"/>
  <c r="H53" i="3"/>
  <c r="Q53" i="3"/>
  <c r="L53" i="3"/>
  <c r="P53" i="3"/>
  <c r="K53" i="3"/>
  <c r="O53" i="3"/>
  <c r="I53" i="3"/>
  <c r="S76" i="3"/>
  <c r="O76" i="3"/>
  <c r="K76" i="3"/>
  <c r="R76" i="3"/>
  <c r="N76" i="3"/>
  <c r="J76" i="3"/>
  <c r="L76" i="3"/>
  <c r="Q76" i="3"/>
  <c r="I76" i="3"/>
  <c r="H76" i="3"/>
  <c r="P76" i="3"/>
  <c r="M76" i="3"/>
  <c r="R40" i="3"/>
  <c r="N40" i="3"/>
  <c r="J40" i="3"/>
  <c r="S40" i="3"/>
  <c r="M40" i="3"/>
  <c r="H40" i="3"/>
  <c r="Q40" i="3"/>
  <c r="L40" i="3"/>
  <c r="P40" i="3"/>
  <c r="K40" i="3"/>
  <c r="O40" i="3"/>
  <c r="I40" i="3"/>
  <c r="R69" i="3"/>
  <c r="N69" i="3"/>
  <c r="J69" i="3"/>
  <c r="O69" i="3"/>
  <c r="I69" i="3"/>
  <c r="S69" i="3"/>
  <c r="M69" i="3"/>
  <c r="H69" i="3"/>
  <c r="K69" i="3"/>
  <c r="Q69" i="3"/>
  <c r="P69" i="3"/>
  <c r="L69" i="3"/>
  <c r="S31" i="3"/>
  <c r="O31" i="3"/>
  <c r="K31" i="3"/>
  <c r="R31" i="3"/>
  <c r="N31" i="3"/>
  <c r="J31" i="3"/>
  <c r="I31" i="3"/>
  <c r="Q31" i="3"/>
  <c r="M31" i="3"/>
  <c r="L31" i="3"/>
  <c r="H31" i="3"/>
  <c r="P31" i="3"/>
  <c r="R57" i="3"/>
  <c r="N57" i="3"/>
  <c r="J57" i="3"/>
  <c r="S57" i="3"/>
  <c r="M57" i="3"/>
  <c r="H57" i="3"/>
  <c r="Q57" i="3"/>
  <c r="L57" i="3"/>
  <c r="P57" i="3"/>
  <c r="K57" i="3"/>
  <c r="O57" i="3"/>
  <c r="I57" i="3"/>
  <c r="R56" i="3"/>
  <c r="N56" i="3"/>
  <c r="J56" i="3"/>
  <c r="S56" i="3"/>
  <c r="M56" i="3"/>
  <c r="H56" i="3"/>
  <c r="Q56" i="3"/>
  <c r="L56" i="3"/>
  <c r="P56" i="3"/>
  <c r="K56" i="3"/>
  <c r="O56" i="3"/>
  <c r="I56" i="3"/>
  <c r="R79" i="3"/>
  <c r="N79" i="3"/>
  <c r="J79" i="3"/>
  <c r="O79" i="3"/>
  <c r="I79" i="3"/>
  <c r="S79" i="3"/>
  <c r="M79" i="3"/>
  <c r="H79" i="3"/>
  <c r="P79" i="3"/>
  <c r="L79" i="3"/>
  <c r="K79" i="3"/>
  <c r="Q79" i="3"/>
  <c r="R95" i="3"/>
  <c r="N95" i="3"/>
  <c r="J95" i="3"/>
  <c r="O95" i="3"/>
  <c r="I95" i="3"/>
  <c r="S95" i="3"/>
  <c r="M95" i="3"/>
  <c r="H95" i="3"/>
  <c r="P95" i="3"/>
  <c r="L95" i="3"/>
  <c r="K95" i="3"/>
  <c r="Q95" i="3"/>
  <c r="R39" i="3"/>
  <c r="N39" i="3"/>
  <c r="J39" i="3"/>
  <c r="S39" i="3"/>
  <c r="M39" i="3"/>
  <c r="H39" i="3"/>
  <c r="Q39" i="3"/>
  <c r="L39" i="3"/>
  <c r="P39" i="3"/>
  <c r="K39" i="3"/>
  <c r="O39" i="3"/>
  <c r="I39" i="3"/>
  <c r="R88" i="3"/>
  <c r="N88" i="3"/>
  <c r="J88" i="3"/>
  <c r="O88" i="3"/>
  <c r="I88" i="3"/>
  <c r="S88" i="3"/>
  <c r="M88" i="3"/>
  <c r="H88" i="3"/>
  <c r="Q88" i="3"/>
  <c r="P88" i="3"/>
  <c r="K88" i="3"/>
  <c r="L88" i="3"/>
  <c r="R59" i="3"/>
  <c r="N59" i="3"/>
  <c r="J59" i="3"/>
  <c r="S59" i="3"/>
  <c r="M59" i="3"/>
  <c r="H59" i="3"/>
  <c r="Q59" i="3"/>
  <c r="L59" i="3"/>
  <c r="P59" i="3"/>
  <c r="K59" i="3"/>
  <c r="O59" i="3"/>
  <c r="I59" i="3"/>
  <c r="R81" i="3"/>
  <c r="N81" i="3"/>
  <c r="J81" i="3"/>
  <c r="O81" i="3"/>
  <c r="I81" i="3"/>
  <c r="S81" i="3"/>
  <c r="M81" i="3"/>
  <c r="H81" i="3"/>
  <c r="K81" i="3"/>
  <c r="Q81" i="3"/>
  <c r="L81" i="3"/>
  <c r="P81" i="3"/>
  <c r="R60" i="3"/>
  <c r="N60" i="3"/>
  <c r="J60" i="3"/>
  <c r="S60" i="3"/>
  <c r="M60" i="3"/>
  <c r="H60" i="3"/>
  <c r="Q60" i="3"/>
  <c r="L60" i="3"/>
  <c r="P60" i="3"/>
  <c r="K60" i="3"/>
  <c r="O60" i="3"/>
  <c r="I60" i="3"/>
  <c r="R82" i="3"/>
  <c r="N82" i="3"/>
  <c r="J82" i="3"/>
  <c r="O82" i="3"/>
  <c r="I82" i="3"/>
  <c r="S82" i="3"/>
  <c r="M82" i="3"/>
  <c r="H82" i="3"/>
  <c r="L82" i="3"/>
  <c r="K82" i="3"/>
  <c r="Q82" i="3"/>
  <c r="P82" i="3"/>
  <c r="R92" i="3"/>
  <c r="N92" i="3"/>
  <c r="J92" i="3"/>
  <c r="O92" i="3"/>
  <c r="I92" i="3"/>
  <c r="S92" i="3"/>
  <c r="M92" i="3"/>
  <c r="H92" i="3"/>
  <c r="Q92" i="3"/>
  <c r="P92" i="3"/>
  <c r="K92" i="3"/>
  <c r="L92" i="3"/>
  <c r="R85" i="3"/>
  <c r="N85" i="3"/>
  <c r="J85" i="3"/>
  <c r="O85" i="3"/>
  <c r="I85" i="3"/>
  <c r="S85" i="3"/>
  <c r="M85" i="3"/>
  <c r="H85" i="3"/>
  <c r="K85" i="3"/>
  <c r="Q85" i="3"/>
  <c r="P85" i="3"/>
  <c r="L85" i="3"/>
  <c r="R44" i="3"/>
  <c r="N44" i="3"/>
  <c r="J44" i="3"/>
  <c r="S44" i="3"/>
  <c r="M44" i="3"/>
  <c r="H44" i="3"/>
  <c r="Q44" i="3"/>
  <c r="L44" i="3"/>
  <c r="P44" i="3"/>
  <c r="K44" i="3"/>
  <c r="O44" i="3"/>
  <c r="I44" i="3"/>
  <c r="R71" i="3"/>
  <c r="N71" i="3"/>
  <c r="J71" i="3"/>
  <c r="O71" i="3"/>
  <c r="I71" i="3"/>
  <c r="S71" i="3"/>
  <c r="M71" i="3"/>
  <c r="H71" i="3"/>
  <c r="P71" i="3"/>
  <c r="L71" i="3"/>
  <c r="K71" i="3"/>
  <c r="Q71" i="3"/>
  <c r="R45" i="3"/>
  <c r="N45" i="3"/>
  <c r="J45" i="3"/>
  <c r="S45" i="3"/>
  <c r="M45" i="3"/>
  <c r="H45" i="3"/>
  <c r="Q45" i="3"/>
  <c r="L45" i="3"/>
  <c r="P45" i="3"/>
  <c r="K45" i="3"/>
  <c r="O45" i="3"/>
  <c r="I45" i="3"/>
  <c r="S29" i="3"/>
  <c r="O29" i="3"/>
  <c r="K29" i="3"/>
  <c r="R29" i="3"/>
  <c r="N29" i="3"/>
  <c r="J29" i="3"/>
  <c r="Q29" i="3"/>
  <c r="I29" i="3"/>
  <c r="P29" i="3"/>
  <c r="H29" i="3"/>
  <c r="M29" i="3"/>
  <c r="L29" i="3"/>
  <c r="R42" i="3"/>
  <c r="N42" i="3"/>
  <c r="J42" i="3"/>
  <c r="S42" i="3"/>
  <c r="M42" i="3"/>
  <c r="H42" i="3"/>
  <c r="Q42" i="3"/>
  <c r="L42" i="3"/>
  <c r="P42" i="3"/>
  <c r="K42" i="3"/>
  <c r="O42" i="3"/>
  <c r="I42" i="3"/>
  <c r="R70" i="3"/>
  <c r="N70" i="3"/>
  <c r="J70" i="3"/>
  <c r="O70" i="3"/>
  <c r="I70" i="3"/>
  <c r="S70" i="3"/>
  <c r="M70" i="3"/>
  <c r="H70" i="3"/>
  <c r="L70" i="3"/>
  <c r="K70" i="3"/>
  <c r="Q70" i="3"/>
  <c r="P70" i="3"/>
  <c r="R37" i="3"/>
  <c r="N37" i="3"/>
  <c r="J37" i="3"/>
  <c r="S37" i="3"/>
  <c r="M37" i="3"/>
  <c r="H37" i="3"/>
  <c r="Q37" i="3"/>
  <c r="L37" i="3"/>
  <c r="P37" i="3"/>
  <c r="K37" i="3"/>
  <c r="O37" i="3"/>
  <c r="I37" i="3"/>
  <c r="S32" i="3"/>
  <c r="O32" i="3"/>
  <c r="K32" i="3"/>
  <c r="R32" i="3"/>
  <c r="N32" i="3"/>
  <c r="J32" i="3"/>
  <c r="Q32" i="3"/>
  <c r="M32" i="3"/>
  <c r="I32" i="3"/>
  <c r="H32" i="3"/>
  <c r="P32" i="3"/>
  <c r="L32" i="3"/>
  <c r="S27" i="3"/>
  <c r="O27" i="3"/>
  <c r="K27" i="3"/>
  <c r="R27" i="3"/>
  <c r="N27" i="3"/>
  <c r="J27" i="3"/>
  <c r="Q27" i="3"/>
  <c r="I27" i="3"/>
  <c r="H27" i="3"/>
  <c r="M27" i="3"/>
  <c r="P27" i="3"/>
  <c r="L27" i="3"/>
  <c r="R46" i="3"/>
  <c r="N46" i="3"/>
  <c r="J46" i="3"/>
  <c r="S46" i="3"/>
  <c r="M46" i="3"/>
  <c r="H46" i="3"/>
  <c r="Q46" i="3"/>
  <c r="L46" i="3"/>
  <c r="P46" i="3"/>
  <c r="K46" i="3"/>
  <c r="O46" i="3"/>
  <c r="I46" i="3"/>
  <c r="S75" i="3"/>
  <c r="O75" i="3"/>
  <c r="K75" i="3"/>
  <c r="R75" i="3"/>
  <c r="N75" i="3"/>
  <c r="J75" i="3"/>
  <c r="L75" i="3"/>
  <c r="Q75" i="3"/>
  <c r="I75" i="3"/>
  <c r="M75" i="3"/>
  <c r="H75" i="3"/>
  <c r="P75" i="3"/>
  <c r="R58" i="3"/>
  <c r="N58" i="3"/>
  <c r="J58" i="3"/>
  <c r="S58" i="3"/>
  <c r="M58" i="3"/>
  <c r="H58" i="3"/>
  <c r="Q58" i="3"/>
  <c r="L58" i="3"/>
  <c r="P58" i="3"/>
  <c r="K58" i="3"/>
  <c r="O58" i="3"/>
  <c r="I58" i="3"/>
  <c r="S73" i="3"/>
  <c r="O73" i="3"/>
  <c r="K73" i="3"/>
  <c r="R73" i="3"/>
  <c r="N73" i="3"/>
  <c r="J73" i="3"/>
  <c r="L73" i="3"/>
  <c r="Q73" i="3"/>
  <c r="I73" i="3"/>
  <c r="P73" i="3"/>
  <c r="M73" i="3"/>
  <c r="H73" i="3"/>
  <c r="S30" i="3"/>
  <c r="O30" i="3"/>
  <c r="K30" i="3"/>
  <c r="R30" i="3"/>
  <c r="N30" i="3"/>
  <c r="J30" i="3"/>
  <c r="Q30" i="3"/>
  <c r="I30" i="3"/>
  <c r="P30" i="3"/>
  <c r="H30" i="3"/>
  <c r="M30" i="3"/>
  <c r="L30" i="3"/>
  <c r="R55" i="3"/>
  <c r="N55" i="3"/>
  <c r="J55" i="3"/>
  <c r="S55" i="3"/>
  <c r="M55" i="3"/>
  <c r="H55" i="3"/>
  <c r="Q55" i="3"/>
  <c r="L55" i="3"/>
  <c r="P55" i="3"/>
  <c r="K55" i="3"/>
  <c r="O55" i="3"/>
  <c r="I55" i="3"/>
  <c r="R51" i="3"/>
  <c r="N51" i="3"/>
  <c r="J51" i="3"/>
  <c r="S51" i="3"/>
  <c r="M51" i="3"/>
  <c r="H51" i="3"/>
  <c r="Q51" i="3"/>
  <c r="L51" i="3"/>
  <c r="P51" i="3"/>
  <c r="K51" i="3"/>
  <c r="O51" i="3"/>
  <c r="I51" i="3"/>
  <c r="R78" i="3"/>
  <c r="N78" i="3"/>
  <c r="J78" i="3"/>
  <c r="O78" i="3"/>
  <c r="I78" i="3"/>
  <c r="S78" i="3"/>
  <c r="M78" i="3"/>
  <c r="H78" i="3"/>
  <c r="L78" i="3"/>
  <c r="K78" i="3"/>
  <c r="Q78" i="3"/>
  <c r="P78" i="3"/>
  <c r="R94" i="3"/>
  <c r="N94" i="3"/>
  <c r="J94" i="3"/>
  <c r="O94" i="3"/>
  <c r="I94" i="3"/>
  <c r="S94" i="3"/>
  <c r="M94" i="3"/>
  <c r="H94" i="3"/>
  <c r="L94" i="3"/>
  <c r="K94" i="3"/>
  <c r="Q94" i="3"/>
  <c r="P94" i="3"/>
  <c r="R62" i="3"/>
  <c r="N62" i="3"/>
  <c r="J62" i="3"/>
  <c r="S62" i="3"/>
  <c r="M62" i="3"/>
  <c r="H62" i="3"/>
  <c r="Q62" i="3"/>
  <c r="L62" i="3"/>
  <c r="P62" i="3"/>
  <c r="K62" i="3"/>
  <c r="O62" i="3"/>
  <c r="I62" i="3"/>
  <c r="R84" i="3"/>
  <c r="N84" i="3"/>
  <c r="J84" i="3"/>
  <c r="O84" i="3"/>
  <c r="I84" i="3"/>
  <c r="S84" i="3"/>
  <c r="M84" i="3"/>
  <c r="H84" i="3"/>
  <c r="Q84" i="3"/>
  <c r="P84" i="3"/>
  <c r="L84" i="3"/>
  <c r="K84" i="3"/>
  <c r="R54" i="3"/>
  <c r="N54" i="3"/>
  <c r="J54" i="3"/>
  <c r="S54" i="3"/>
  <c r="M54" i="3"/>
  <c r="H54" i="3"/>
  <c r="Q54" i="3"/>
  <c r="L54" i="3"/>
  <c r="P54" i="3"/>
  <c r="K54" i="3"/>
  <c r="O54" i="3"/>
  <c r="I54" i="3"/>
  <c r="R77" i="3"/>
  <c r="O77" i="3"/>
  <c r="K77" i="3"/>
  <c r="S77" i="3"/>
  <c r="N77" i="3"/>
  <c r="J77" i="3"/>
  <c r="L77" i="3"/>
  <c r="Q77" i="3"/>
  <c r="I77" i="3"/>
  <c r="M77" i="3"/>
  <c r="P77" i="3"/>
  <c r="H77" i="3"/>
  <c r="S33" i="3"/>
  <c r="O33" i="3"/>
  <c r="K33" i="3"/>
  <c r="R33" i="3"/>
  <c r="N33" i="3"/>
  <c r="J33" i="3"/>
  <c r="I33" i="3"/>
  <c r="Q33" i="3"/>
  <c r="M33" i="3"/>
  <c r="P33" i="3"/>
  <c r="L33" i="3"/>
  <c r="H33" i="3"/>
  <c r="R61" i="3"/>
  <c r="N61" i="3"/>
  <c r="J61" i="3"/>
  <c r="S61" i="3"/>
  <c r="M61" i="3"/>
  <c r="H61" i="3"/>
  <c r="Q61" i="3"/>
  <c r="L61" i="3"/>
  <c r="P61" i="3"/>
  <c r="K61" i="3"/>
  <c r="O61" i="3"/>
  <c r="I61" i="3"/>
  <c r="R67" i="3"/>
  <c r="N67" i="3"/>
  <c r="J67" i="3"/>
  <c r="O67" i="3"/>
  <c r="I67" i="3"/>
  <c r="S67" i="3"/>
  <c r="M67" i="3"/>
  <c r="H67" i="3"/>
  <c r="P67" i="3"/>
  <c r="L67" i="3"/>
  <c r="K67" i="3"/>
  <c r="Q67" i="3"/>
  <c r="R83" i="3"/>
  <c r="N83" i="3"/>
  <c r="J83" i="3"/>
  <c r="O83" i="3"/>
  <c r="I83" i="3"/>
  <c r="S83" i="3"/>
  <c r="M83" i="3"/>
  <c r="H83" i="3"/>
  <c r="P83" i="3"/>
  <c r="L83" i="3"/>
  <c r="Q83" i="3"/>
  <c r="K83" i="3"/>
  <c r="S28" i="3"/>
  <c r="O28" i="3"/>
  <c r="K28" i="3"/>
  <c r="R28" i="3"/>
  <c r="N28" i="3"/>
  <c r="J28" i="3"/>
  <c r="Q28" i="3"/>
  <c r="I28" i="3"/>
  <c r="H28" i="3"/>
  <c r="P28" i="3"/>
  <c r="M28" i="3"/>
  <c r="L28" i="3"/>
  <c r="S34" i="3"/>
  <c r="O34" i="3"/>
  <c r="K34" i="3"/>
  <c r="R34" i="3"/>
  <c r="N34" i="3"/>
  <c r="J34" i="3"/>
  <c r="Q34" i="3"/>
  <c r="M34" i="3"/>
  <c r="I34" i="3"/>
  <c r="P34" i="3"/>
  <c r="L34" i="3"/>
  <c r="H34" i="3"/>
  <c r="R96" i="3"/>
  <c r="N96" i="3"/>
  <c r="J96" i="3"/>
  <c r="O96" i="3"/>
  <c r="I96" i="3"/>
  <c r="S96" i="3"/>
  <c r="M96" i="3"/>
  <c r="H96" i="3"/>
  <c r="Q96" i="3"/>
  <c r="P96" i="3"/>
  <c r="K96" i="3"/>
  <c r="L96" i="3"/>
  <c r="R41" i="3"/>
  <c r="N41" i="3"/>
  <c r="J41" i="3"/>
  <c r="S41" i="3"/>
  <c r="M41" i="3"/>
  <c r="H41" i="3"/>
  <c r="Q41" i="3"/>
  <c r="L41" i="3"/>
  <c r="P41" i="3"/>
  <c r="K41" i="3"/>
  <c r="O41" i="3"/>
  <c r="I41" i="3"/>
  <c r="R89" i="3"/>
  <c r="N89" i="3"/>
  <c r="J89" i="3"/>
  <c r="O89" i="3"/>
  <c r="I89" i="3"/>
  <c r="S89" i="3"/>
  <c r="M89" i="3"/>
  <c r="H89" i="3"/>
  <c r="K89" i="3"/>
  <c r="Q89" i="3"/>
  <c r="L89" i="3"/>
  <c r="P89" i="3"/>
  <c r="I46" i="1" l="1"/>
  <c r="H46" i="1"/>
</calcChain>
</file>

<file path=xl/sharedStrings.xml><?xml version="1.0" encoding="utf-8"?>
<sst xmlns="http://schemas.openxmlformats.org/spreadsheetml/2006/main" count="387" uniqueCount="232">
  <si>
    <t>PČ</t>
  </si>
  <si>
    <t>SPOLU</t>
  </si>
  <si>
    <t>Národná športová organizácia</t>
  </si>
  <si>
    <t>účel - plnenie úloh verejného záujmu v športe podľa § 75 ods. 2 písm. b) zákona č. 440/2015 Z. z.</t>
  </si>
  <si>
    <t>Umiestnenie</t>
  </si>
  <si>
    <t>jazdectvo</t>
  </si>
  <si>
    <t>Typ podujatia</t>
  </si>
  <si>
    <t>Slovenský Zväz Karate</t>
  </si>
  <si>
    <t>Daniel Kvasnica</t>
  </si>
  <si>
    <t>Šport</t>
  </si>
  <si>
    <t>cyklistika</t>
  </si>
  <si>
    <t>karate</t>
  </si>
  <si>
    <t>príspevok - odmena trénerovi</t>
  </si>
  <si>
    <t>Podmienky zarátania výsledku:</t>
  </si>
  <si>
    <t>Výpočet hodnoty odmeny:</t>
  </si>
  <si>
    <t>kde</t>
  </si>
  <si>
    <t>Medaila: zlatá = 1, strieborná = 0,75, bronzová = 0,5</t>
  </si>
  <si>
    <t>ISF</t>
  </si>
  <si>
    <t>ISF%</t>
  </si>
  <si>
    <t>zd</t>
  </si>
  <si>
    <t>zdmed</t>
  </si>
  <si>
    <t>sucin</t>
  </si>
  <si>
    <t>zlato</t>
  </si>
  <si>
    <t>sriebro</t>
  </si>
  <si>
    <t>bronz</t>
  </si>
  <si>
    <t>striebro</t>
  </si>
  <si>
    <t>futbal</t>
  </si>
  <si>
    <t>tenis</t>
  </si>
  <si>
    <t>atletika</t>
  </si>
  <si>
    <t>plavecké športy</t>
  </si>
  <si>
    <t>volejbal</t>
  </si>
  <si>
    <t>stolný tenis</t>
  </si>
  <si>
    <t>gymnastika</t>
  </si>
  <si>
    <t>hádzaná</t>
  </si>
  <si>
    <t>lyžovanie</t>
  </si>
  <si>
    <t>basketbal</t>
  </si>
  <si>
    <t>ľadový hokej</t>
  </si>
  <si>
    <t>bedminton</t>
  </si>
  <si>
    <t>šach</t>
  </si>
  <si>
    <t>tanečný šport</t>
  </si>
  <si>
    <t>kanoistika</t>
  </si>
  <si>
    <t>streľba</t>
  </si>
  <si>
    <t>kulturistika a fitnes</t>
  </si>
  <si>
    <t>lukostreľba</t>
  </si>
  <si>
    <t>triatlon</t>
  </si>
  <si>
    <t>kolieskové korčuľovanie</t>
  </si>
  <si>
    <t>krasokorčuľovanie</t>
  </si>
  <si>
    <t>judo</t>
  </si>
  <si>
    <t>taekwondo</t>
  </si>
  <si>
    <t>veslovanie</t>
  </si>
  <si>
    <t>box</t>
  </si>
  <si>
    <t>pozemný hokej</t>
  </si>
  <si>
    <t>vzpieranie</t>
  </si>
  <si>
    <t>zápasenie</t>
  </si>
  <si>
    <t>automobilový šport</t>
  </si>
  <si>
    <t>šerm</t>
  </si>
  <si>
    <t>wushu</t>
  </si>
  <si>
    <t>jachting</t>
  </si>
  <si>
    <t>squash</t>
  </si>
  <si>
    <t>golf</t>
  </si>
  <si>
    <t>potápačské športy</t>
  </si>
  <si>
    <t>thajský box</t>
  </si>
  <si>
    <t>baseball</t>
  </si>
  <si>
    <t>kickbox</t>
  </si>
  <si>
    <t>bridž</t>
  </si>
  <si>
    <t>rugby</t>
  </si>
  <si>
    <t>softbal</t>
  </si>
  <si>
    <t>moderný päťboj</t>
  </si>
  <si>
    <t>biatlon</t>
  </si>
  <si>
    <t>motocyklový šport</t>
  </si>
  <si>
    <t>florbal</t>
  </si>
  <si>
    <t>biliard</t>
  </si>
  <si>
    <t>silové športy</t>
  </si>
  <si>
    <t>orientačné športy</t>
  </si>
  <si>
    <t>pétanque</t>
  </si>
  <si>
    <t>vodné lyžovanie</t>
  </si>
  <si>
    <t>športové lezenie</t>
  </si>
  <si>
    <t>letecké športy</t>
  </si>
  <si>
    <t>rýchlokorčuľovanie</t>
  </si>
  <si>
    <t>športy s lietajúcim diskom</t>
  </si>
  <si>
    <t>šípky</t>
  </si>
  <si>
    <t>korfbal</t>
  </si>
  <si>
    <t>boby a skeleton</t>
  </si>
  <si>
    <t>boule lyonnaise</t>
  </si>
  <si>
    <t>boccia</t>
  </si>
  <si>
    <t>horolezectvo</t>
  </si>
  <si>
    <t>dráhový golf</t>
  </si>
  <si>
    <t>sánkovanie</t>
  </si>
  <si>
    <t>vodný motorizmus</t>
  </si>
  <si>
    <t>curling</t>
  </si>
  <si>
    <t>rybolovná technika</t>
  </si>
  <si>
    <t>bowling</t>
  </si>
  <si>
    <t>psie záprahy</t>
  </si>
  <si>
    <t>skialpinizmus</t>
  </si>
  <si>
    <t>americký futbal</t>
  </si>
  <si>
    <t>neuznaný šport</t>
  </si>
  <si>
    <t xml:space="preserve">Prijímateľ príspevku (ďalej len "Prijímateľ"): </t>
  </si>
  <si>
    <t>b) počet súťažiacich krajín na podujatí v príslušnej disciplíne (vrátane prípadnej kvalifikácie) bol väčší alebo rovný ako 10,</t>
  </si>
  <si>
    <t>c) počet súťažiacich krajín na podujatí celkovo (vrátane prípadnej kvalifikácie) bol väčší alebo rovný ako 20,</t>
  </si>
  <si>
    <t>Meno a priezvisko trénera</t>
  </si>
  <si>
    <t>Nina Kvasnicová</t>
  </si>
  <si>
    <t>Záujem = max(Zd/Zd(max); Zd(med)/Zd(max)), red10 je redukcia, zabezpečujúca 10 násobný pomer medzi najvyššou a najnižšou hodnotou dôležitosti</t>
  </si>
  <si>
    <t>x</t>
  </si>
  <si>
    <t>Dôležitosť</t>
  </si>
  <si>
    <t>Hodnota = 5 000 eur x Medaila x Podujatie x Dôležitosť redukovaná na 10x</t>
  </si>
  <si>
    <t>Dôležitosť redukovaná na 10x = (Záujem x Fed) red10, kde Fed = počet členských krajín v medzinárodnej federácii a</t>
  </si>
  <si>
    <t>1.</t>
  </si>
  <si>
    <t>2.</t>
  </si>
  <si>
    <t>3.</t>
  </si>
  <si>
    <t>Návrh na schválenie bol spracovaný podľa kritérií a v súlade s príslušnými ustanoveniami zákona č. 440/2015 Z. z. o športe a o zmene a doplnení niektorých zákonov v znení neskorších predpisov a ďalšími všeobecne záväznými predpismi.</t>
  </si>
  <si>
    <t>ME</t>
  </si>
  <si>
    <t>Tabuľka hodnôt medailových ocenení:</t>
  </si>
  <si>
    <t>Dňa:</t>
  </si>
  <si>
    <t>Branislav Gröhling
minister školstva, vedy, výskumu a športu Slovenskej republiky</t>
  </si>
  <si>
    <t>Rozhodnutie Ministerstva školstva, vedy, výskumu a športu Slovenskej republiky o poskytnutí finančných prostriedkov v oblasti športu v roku 2021</t>
  </si>
  <si>
    <t>SCHVÁLENIE KRITÉRIÍ</t>
  </si>
  <si>
    <t>Schvaľujem kritériá na výpočet odmien trénerom mládeže za medailové umiestnenia ich športovcov na významných medzinárodných podujatiach a súhlasím s ich zverejnením.</t>
  </si>
  <si>
    <r>
      <t xml:space="preserve">Forma poskytnutia: </t>
    </r>
    <r>
      <rPr>
        <sz val="11"/>
        <color theme="1"/>
        <rFont val="Arial"/>
        <family val="2"/>
        <charset val="238"/>
      </rPr>
      <t>Príspevok na národný športový projekt.</t>
    </r>
  </si>
  <si>
    <t>Zoznam skratiek:</t>
  </si>
  <si>
    <r>
      <rPr>
        <b/>
        <sz val="11"/>
        <color theme="1"/>
        <rFont val="Arial"/>
        <family val="2"/>
        <charset val="238"/>
      </rPr>
      <t>ISF</t>
    </r>
    <r>
      <rPr>
        <sz val="11"/>
        <color theme="1"/>
        <rFont val="Arial"/>
        <family val="2"/>
        <charset val="238"/>
      </rPr>
      <t xml:space="preserve"> = international sport federation (medzinárodná svetová federácia) - počet v príslušnom športe</t>
    </r>
  </si>
  <si>
    <r>
      <rPr>
        <b/>
        <sz val="11"/>
        <color theme="1"/>
        <rFont val="Arial"/>
        <family val="2"/>
        <charset val="238"/>
      </rPr>
      <t>ISF%</t>
    </r>
    <r>
      <rPr>
        <sz val="11"/>
        <color theme="1"/>
        <rFont val="Arial"/>
        <family val="2"/>
        <charset val="238"/>
      </rPr>
      <t xml:space="preserve"> = podiel medzi počtom medzinárodných svetových federácií v príslušnom športe a najvyššou hodnotou (stolný tenis - 226)</t>
    </r>
  </si>
  <si>
    <r>
      <rPr>
        <b/>
        <sz val="11"/>
        <color theme="1"/>
        <rFont val="Arial"/>
        <family val="2"/>
        <charset val="238"/>
      </rPr>
      <t>zd</t>
    </r>
    <r>
      <rPr>
        <sz val="11"/>
        <color theme="1"/>
        <rFont val="Arial"/>
        <family val="2"/>
        <charset val="238"/>
      </rPr>
      <t xml:space="preserve"> = záujem domáci (použitá hodnota je z výpočtu príspevku uznanému športu)</t>
    </r>
  </si>
  <si>
    <r>
      <rPr>
        <b/>
        <sz val="11"/>
        <color theme="1"/>
        <rFont val="Arial"/>
        <family val="2"/>
        <charset val="238"/>
      </rPr>
      <t>sucin</t>
    </r>
    <r>
      <rPr>
        <sz val="11"/>
        <color theme="1"/>
        <rFont val="Arial"/>
        <family val="2"/>
        <charset val="238"/>
      </rPr>
      <t xml:space="preserve"> = ISF% x zdmed</t>
    </r>
  </si>
  <si>
    <r>
      <rPr>
        <b/>
        <sz val="11"/>
        <color theme="1"/>
        <rFont val="Arial"/>
        <family val="2"/>
        <charset val="238"/>
      </rPr>
      <t>zdmed</t>
    </r>
    <r>
      <rPr>
        <sz val="11"/>
        <color theme="1"/>
        <rFont val="Arial"/>
        <family val="2"/>
        <charset val="238"/>
      </rPr>
      <t xml:space="preserve"> = v prípade, že je hodnota zd nižšia ako vypočítaný medián všetkých hodnôt zd, použitá je vypočítaná hodnota mediánu, inak ostáva pôvodná hodnota zd </t>
    </r>
  </si>
  <si>
    <t>Slovenská asociácia fitnes,kulturistiky a silového trojboja</t>
  </si>
  <si>
    <t>Slovenská federácia karate a bojových umení</t>
  </si>
  <si>
    <t>Slovenská kanoistika</t>
  </si>
  <si>
    <t>Slovenská nohejbalová asociácia</t>
  </si>
  <si>
    <t>Slovenský atletický zväz</t>
  </si>
  <si>
    <t>Slovenský lukostrelecký zväz</t>
  </si>
  <si>
    <t>Slovenský strelecký zväz</t>
  </si>
  <si>
    <t>Slovenský tenisový zväz</t>
  </si>
  <si>
    <t>Slovenský zápasnícky zväz</t>
  </si>
  <si>
    <t>Slovenský zväz biatlonu</t>
  </si>
  <si>
    <t>Slovenský zväz vodného motorizmu</t>
  </si>
  <si>
    <t>Slovenský zväz vzpierania</t>
  </si>
  <si>
    <t>Aneta Tichá</t>
  </si>
  <si>
    <t>Kristína Juricová</t>
  </si>
  <si>
    <t>Nelli Novodomská</t>
  </si>
  <si>
    <t>Paulína Melušová</t>
  </si>
  <si>
    <t>Tatiana Ondrušková</t>
  </si>
  <si>
    <t>Adam Musil</t>
  </si>
  <si>
    <t>Romana Adamcová</t>
  </si>
  <si>
    <t>Bianka Sidová</t>
  </si>
  <si>
    <t>Emanuela Luknárová</t>
  </si>
  <si>
    <t>Ivana Chlebová</t>
  </si>
  <si>
    <t>Mariana Petrušová</t>
  </si>
  <si>
    <t>Ondrej Macúš, Ilja Buran, Filip Stanko</t>
  </si>
  <si>
    <t>Simona Glejteková, Zuzana Paňková, Monika Škáchová</t>
  </si>
  <si>
    <t>Soňa Stanovská</t>
  </si>
  <si>
    <t>Soňa Stanovská, Michaela Haššová, Kristína Ďurecová</t>
  </si>
  <si>
    <t>Zuzana Paňková</t>
  </si>
  <si>
    <t>Zuzana Paňková, Ivana Chlebová, Amy Ryanová</t>
  </si>
  <si>
    <t xml:space="preserve">Lukáš Zubák </t>
  </si>
  <si>
    <t>Emma Zapletalová</t>
  </si>
  <si>
    <t>Denisa Baránková</t>
  </si>
  <si>
    <t>Renáta Jamrichová</t>
  </si>
  <si>
    <t>Zsuzsanna Molnár</t>
  </si>
  <si>
    <t>Ema Kapustová</t>
  </si>
  <si>
    <t>Henrieta Horvátová</t>
  </si>
  <si>
    <t>Adi Gyurík</t>
  </si>
  <si>
    <t>Roman Hrčka</t>
  </si>
  <si>
    <t>Šimon Sečkár</t>
  </si>
  <si>
    <t>Šimon Jung</t>
  </si>
  <si>
    <t>Nikola Seničová</t>
  </si>
  <si>
    <t xml:space="preserve">Vladimír Macura </t>
  </si>
  <si>
    <t>fitnes a kulturistika</t>
  </si>
  <si>
    <t>karate a bojové umenia</t>
  </si>
  <si>
    <t>nohejbal</t>
  </si>
  <si>
    <t>Beáta Graňáková</t>
  </si>
  <si>
    <t>Martin Jurica</t>
  </si>
  <si>
    <t>Barbara Papánková</t>
  </si>
  <si>
    <t>Iveta Chrťanová</t>
  </si>
  <si>
    <t>Mariana Kollárová</t>
  </si>
  <si>
    <t>Erika Letková</t>
  </si>
  <si>
    <t>Kamil Horák</t>
  </si>
  <si>
    <t>Eugen Honti</t>
  </si>
  <si>
    <t>Patrik Gajarský</t>
  </si>
  <si>
    <t>Peter Mráz</t>
  </si>
  <si>
    <t>Peter Pecsuk</t>
  </si>
  <si>
    <t>Peter Likér</t>
  </si>
  <si>
    <t>Matúš Hujsa</t>
  </si>
  <si>
    <t>Miroslav Damborský</t>
  </si>
  <si>
    <t>Vladimír Chrapčiak</t>
  </si>
  <si>
    <t>Jozef Martikán</t>
  </si>
  <si>
    <t>Tomáš Mráz</t>
  </si>
  <si>
    <t>Miroslav Stanovský</t>
  </si>
  <si>
    <t>Dušan Muhl</t>
  </si>
  <si>
    <t>Pavel Ostrovský</t>
  </si>
  <si>
    <t>Peter Murcko</t>
  </si>
  <si>
    <t>Martin Janata</t>
  </si>
  <si>
    <t>Dušan Ifka</t>
  </si>
  <si>
    <t>Peter Žňava</t>
  </si>
  <si>
    <t>Vladimír Hurban</t>
  </si>
  <si>
    <t>Daniel Trčka</t>
  </si>
  <si>
    <t>Ján Matúš</t>
  </si>
  <si>
    <t>Rudolf Horváth</t>
  </si>
  <si>
    <t xml:space="preserve">Attila Raisz </t>
  </si>
  <si>
    <t>Peter Kazár</t>
  </si>
  <si>
    <t>Lukáš Daubner</t>
  </si>
  <si>
    <t>Ján Longa</t>
  </si>
  <si>
    <t>Kristína Macková</t>
  </si>
  <si>
    <t>Ľubomír Striežovský</t>
  </si>
  <si>
    <t>Marian Jung</t>
  </si>
  <si>
    <t>Štefan Gribanin</t>
  </si>
  <si>
    <t>Rudolf Lukáč</t>
  </si>
  <si>
    <t>majstrovstvá Európy</t>
  </si>
  <si>
    <t>majstrovstvá sveta</t>
  </si>
  <si>
    <t>majstrovstvá Európy juniorov</t>
  </si>
  <si>
    <t>majstrovstvá sveta juniorov</t>
  </si>
  <si>
    <t>Katarína Pecsuková, Bianka Sidová</t>
  </si>
  <si>
    <t>Filip Benkovský, Daniel Hruška, Timotej Tóth</t>
  </si>
  <si>
    <t>Marek Copák, Lukáš Filip, Jerguš Vengríni</t>
  </si>
  <si>
    <t>Peter Benjamín Privara, Victor Lilov</t>
  </si>
  <si>
    <t xml:space="preserve">Renáta Jamrichová, Kiara Žabková, Lucia Hradecká </t>
  </si>
  <si>
    <t>Návrh
(eur)</t>
  </si>
  <si>
    <t>Schválené
(eur)</t>
  </si>
  <si>
    <t>Kritériá na výpočet odmien trénerom mládeže za medailové umiestnenia ich športovcov na významných medzinárodných podujatiach v roku 2021</t>
  </si>
  <si>
    <t>a) národná športová organizácia;</t>
  </si>
  <si>
    <t>b) národný športový zväz;</t>
  </si>
  <si>
    <t>c) športový zväz uznaného športu;</t>
  </si>
  <si>
    <t>d) športový zväz neuznaného športu, ktorému bol poskytnutý príspevok na národný športový projekt v roku 2021 (neuznané športy).</t>
  </si>
  <si>
    <r>
      <t xml:space="preserve">Adresát príspevku: </t>
    </r>
    <r>
      <rPr>
        <sz val="11"/>
        <color theme="1"/>
        <rFont val="Arial"/>
        <family val="2"/>
        <charset val="238"/>
      </rPr>
      <t>Tréner športovca/-ov, ktorý/-í dosiahol/-li medailové umiestnenie v roku 2021.</t>
    </r>
  </si>
  <si>
    <t>a) Medailové umiestnenie športovca na významných medzinárodných podujatiach:
olympijské hry (ďalej len "OH");
zimné olympijské hry (ďalej len "ZOH");
paralympijské hry (ďalej len "PH");
zimné paralympijské hry (ďalej len "ZPH");
deaflympijské hry (ďalej len "DH");
zimné deaflympijské hry (ďalej len "ZDH");
majstrovstvá sveta (ďalej len "MS");
majstrovstvá Európy (ďalej len "ME");
majstrovstvá sveta mládežníckej kategórie (ďalej len "MSJ");
majstrovstvá Európy mládežníckej kategórie (ďalej len "MEJ");
pre príslušnú športovú kategóriu podľa pravidiel medzinárodnej federácie,</t>
  </si>
  <si>
    <t>d) trénerovi/-m, ktorého/-ých športovec/-ci dosiahol/-li počas roka 2021 viacero medailových umiestnení, sa počíta iba najhodnotnejšie z nich.</t>
  </si>
  <si>
    <t>Podujatie: OH/ZOH/PH/ZPH/DH/ZDH/MS = 1,4;  ME = 1,15; MSJ = 1;  MEJ = 0,75</t>
  </si>
  <si>
    <t>OH/ZOH/PH/ZPH/DH/ZDH/MS</t>
  </si>
  <si>
    <t>MSJ</t>
  </si>
  <si>
    <t>MEJ</t>
  </si>
  <si>
    <t>Meno a priezvisko športovca/športovcov</t>
  </si>
  <si>
    <t>Mário Filipovič</t>
  </si>
  <si>
    <t>Ivan Némethy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</si>
</sst>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3" fillId="2" borderId="0" xfId="1" applyFont="1" applyFill="1"/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0" fontId="3" fillId="2" borderId="0" xfId="1" applyFont="1" applyFill="1" applyAlignment="1">
      <alignment wrapText="1"/>
    </xf>
    <xf numFmtId="0" fontId="3" fillId="2" borderId="0" xfId="1" applyFont="1" applyFill="1" applyAlignment="1">
      <alignment wrapText="1"/>
    </xf>
    <xf numFmtId="0" fontId="1" fillId="0" borderId="0" xfId="0" applyFont="1" applyBorder="1" applyAlignment="1">
      <alignment vertical="center"/>
    </xf>
    <xf numFmtId="0" fontId="1" fillId="2" borderId="0" xfId="1" applyFont="1" applyFill="1"/>
    <xf numFmtId="0" fontId="1" fillId="2" borderId="0" xfId="1" applyFont="1" applyFill="1" applyBorder="1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Border="1" applyAlignment="1">
      <alignment vertical="center"/>
    </xf>
    <xf numFmtId="0" fontId="0" fillId="2" borderId="0" xfId="1" applyFont="1" applyFill="1"/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2" borderId="0" xfId="1" applyFont="1" applyFill="1" applyBorder="1"/>
    <xf numFmtId="0" fontId="0" fillId="0" borderId="0" xfId="0" applyFont="1" applyFill="1" applyBorder="1" applyAlignment="1">
      <alignment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1" xfId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7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 wrapText="1"/>
    </xf>
    <xf numFmtId="4" fontId="7" fillId="3" borderId="1" xfId="1" applyNumberFormat="1" applyFont="1" applyFill="1" applyBorder="1" applyAlignment="1">
      <alignment horizontal="right" vertical="center"/>
    </xf>
    <xf numFmtId="0" fontId="7" fillId="0" borderId="0" xfId="0" applyFont="1"/>
    <xf numFmtId="0" fontId="12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 vertical="center" wrapText="1"/>
    </xf>
    <xf numFmtId="0" fontId="0" fillId="2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right" vertical="center" wrapText="1"/>
    </xf>
    <xf numFmtId="1" fontId="10" fillId="0" borderId="7" xfId="0" applyNumberFormat="1" applyFont="1" applyBorder="1" applyAlignment="1">
      <alignment horizontal="right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right" vertical="center" wrapText="1"/>
    </xf>
    <xf numFmtId="10" fontId="10" fillId="0" borderId="9" xfId="0" applyNumberFormat="1" applyFont="1" applyFill="1" applyBorder="1" applyAlignment="1">
      <alignment horizontal="right" vertical="center" wrapText="1"/>
    </xf>
    <xf numFmtId="164" fontId="10" fillId="0" borderId="9" xfId="0" applyNumberFormat="1" applyFont="1" applyFill="1" applyBorder="1" applyAlignment="1">
      <alignment horizontal="right" vertical="center" wrapText="1"/>
    </xf>
    <xf numFmtId="1" fontId="10" fillId="0" borderId="9" xfId="0" applyNumberFormat="1" applyFont="1" applyBorder="1" applyAlignment="1">
      <alignment horizontal="right" vertical="center" wrapText="1"/>
    </xf>
    <xf numFmtId="1" fontId="10" fillId="0" borderId="10" xfId="0" applyNumberFormat="1" applyFont="1" applyBorder="1" applyAlignment="1">
      <alignment horizontal="righ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vertical="top" wrapText="1"/>
    </xf>
    <xf numFmtId="0" fontId="3" fillId="2" borderId="0" xfId="1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5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1141095</xdr:colOff>
      <xdr:row>108</xdr:row>
      <xdr:rowOff>34290</xdr:rowOff>
    </xdr:from>
    <xdr:to>
      <xdr:col>17</xdr:col>
      <xdr:colOff>167641</xdr:colOff>
      <xdr:row>125</xdr:row>
      <xdr:rowOff>36195</xdr:rowOff>
    </xdr:to>
    <xdr:pic>
      <xdr:nvPicPr>
        <xdr:cNvPr id="2" name="Obrázok 4">
          <a:extLst>
            <a:ext uri="{FF2B5EF4-FFF2-40B4-BE49-F238E27FC236}">
              <a16:creationId xmlns:a16="http://schemas.microsoft.com/office/drawing/2014/main" id="{99AD577B-D8A6-4032-92B2-AB4ED7205C4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41095" y="22484715"/>
          <a:ext cx="8662036" cy="291655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5">
          <cell r="A5" t="str">
            <v>športu</v>
          </cell>
        </row>
      </sheetData>
      <sheetData sheetId="1">
        <row r="8">
          <cell r="D8" t="str">
            <v>Lýdia Janíčková</v>
          </cell>
        </row>
      </sheetData>
      <sheetData sheetId="2"/>
      <sheetData sheetId="3">
        <row r="3">
          <cell r="B3" t="str">
            <v>príspevok uznaným športom</v>
          </cell>
        </row>
        <row r="10">
          <cell r="W10">
            <v>11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M5">
            <v>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Q5">
            <v>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showGridLines="0" tabSelected="1" zoomScaleNormal="100" zoomScaleSheetLayoutView="50" workbookViewId="0">
      <selection activeCell="B6" sqref="B6"/>
    </sheetView>
  </sheetViews>
  <sheetFormatPr defaultRowHeight="11.4" x14ac:dyDescent="0.2"/>
  <cols>
    <col min="1" max="1" width="3.09765625" style="1" bestFit="1" customWidth="1"/>
    <col min="2" max="2" width="24.8984375" style="3" bestFit="1" customWidth="1"/>
    <col min="3" max="3" width="23.3984375" style="3" bestFit="1" customWidth="1"/>
    <col min="4" max="4" width="11.19921875" style="5" customWidth="1"/>
    <col min="5" max="5" width="12" style="5" bestFit="1" customWidth="1"/>
    <col min="6" max="6" width="13.296875" style="6" bestFit="1" customWidth="1"/>
    <col min="7" max="7" width="11.8984375" style="5" bestFit="1" customWidth="1"/>
    <col min="8" max="9" width="11" style="4" customWidth="1"/>
    <col min="10" max="251" width="9" style="1"/>
    <col min="252" max="252" width="4.09765625" style="1" customWidth="1"/>
    <col min="253" max="253" width="12.8984375" style="1" customWidth="1"/>
    <col min="254" max="254" width="16.3984375" style="1" customWidth="1"/>
    <col min="255" max="255" width="38.19921875" style="1" customWidth="1"/>
    <col min="256" max="259" width="11.09765625" style="1" customWidth="1"/>
    <col min="260" max="260" width="5" style="1" customWidth="1"/>
    <col min="261" max="261" width="5.8984375" style="1" customWidth="1"/>
    <col min="262" max="262" width="10.69921875" style="1" bestFit="1" customWidth="1"/>
    <col min="263" max="507" width="9" style="1"/>
    <col min="508" max="508" width="4.09765625" style="1" customWidth="1"/>
    <col min="509" max="509" width="12.8984375" style="1" customWidth="1"/>
    <col min="510" max="510" width="16.3984375" style="1" customWidth="1"/>
    <col min="511" max="511" width="38.19921875" style="1" customWidth="1"/>
    <col min="512" max="515" width="11.09765625" style="1" customWidth="1"/>
    <col min="516" max="516" width="5" style="1" customWidth="1"/>
    <col min="517" max="517" width="5.8984375" style="1" customWidth="1"/>
    <col min="518" max="518" width="10.69921875" style="1" bestFit="1" customWidth="1"/>
    <col min="519" max="763" width="9" style="1"/>
    <col min="764" max="764" width="4.09765625" style="1" customWidth="1"/>
    <col min="765" max="765" width="12.8984375" style="1" customWidth="1"/>
    <col min="766" max="766" width="16.3984375" style="1" customWidth="1"/>
    <col min="767" max="767" width="38.19921875" style="1" customWidth="1"/>
    <col min="768" max="771" width="11.09765625" style="1" customWidth="1"/>
    <col min="772" max="772" width="5" style="1" customWidth="1"/>
    <col min="773" max="773" width="5.8984375" style="1" customWidth="1"/>
    <col min="774" max="774" width="10.69921875" style="1" bestFit="1" customWidth="1"/>
    <col min="775" max="1019" width="9" style="1"/>
    <col min="1020" max="1020" width="4.09765625" style="1" customWidth="1"/>
    <col min="1021" max="1021" width="12.8984375" style="1" customWidth="1"/>
    <col min="1022" max="1022" width="16.3984375" style="1" customWidth="1"/>
    <col min="1023" max="1023" width="38.19921875" style="1" customWidth="1"/>
    <col min="1024" max="1027" width="11.09765625" style="1" customWidth="1"/>
    <col min="1028" max="1028" width="5" style="1" customWidth="1"/>
    <col min="1029" max="1029" width="5.8984375" style="1" customWidth="1"/>
    <col min="1030" max="1030" width="10.69921875" style="1" bestFit="1" customWidth="1"/>
    <col min="1031" max="1275" width="9" style="1"/>
    <col min="1276" max="1276" width="4.09765625" style="1" customWidth="1"/>
    <col min="1277" max="1277" width="12.8984375" style="1" customWidth="1"/>
    <col min="1278" max="1278" width="16.3984375" style="1" customWidth="1"/>
    <col min="1279" max="1279" width="38.19921875" style="1" customWidth="1"/>
    <col min="1280" max="1283" width="11.09765625" style="1" customWidth="1"/>
    <col min="1284" max="1284" width="5" style="1" customWidth="1"/>
    <col min="1285" max="1285" width="5.8984375" style="1" customWidth="1"/>
    <col min="1286" max="1286" width="10.69921875" style="1" bestFit="1" customWidth="1"/>
    <col min="1287" max="1531" width="9" style="1"/>
    <col min="1532" max="1532" width="4.09765625" style="1" customWidth="1"/>
    <col min="1533" max="1533" width="12.8984375" style="1" customWidth="1"/>
    <col min="1534" max="1534" width="16.3984375" style="1" customWidth="1"/>
    <col min="1535" max="1535" width="38.19921875" style="1" customWidth="1"/>
    <col min="1536" max="1539" width="11.09765625" style="1" customWidth="1"/>
    <col min="1540" max="1540" width="5" style="1" customWidth="1"/>
    <col min="1541" max="1541" width="5.8984375" style="1" customWidth="1"/>
    <col min="1542" max="1542" width="10.69921875" style="1" bestFit="1" customWidth="1"/>
    <col min="1543" max="1787" width="9" style="1"/>
    <col min="1788" max="1788" width="4.09765625" style="1" customWidth="1"/>
    <col min="1789" max="1789" width="12.8984375" style="1" customWidth="1"/>
    <col min="1790" max="1790" width="16.3984375" style="1" customWidth="1"/>
    <col min="1791" max="1791" width="38.19921875" style="1" customWidth="1"/>
    <col min="1792" max="1795" width="11.09765625" style="1" customWidth="1"/>
    <col min="1796" max="1796" width="5" style="1" customWidth="1"/>
    <col min="1797" max="1797" width="5.8984375" style="1" customWidth="1"/>
    <col min="1798" max="1798" width="10.69921875" style="1" bestFit="1" customWidth="1"/>
    <col min="1799" max="2043" width="9" style="1"/>
    <col min="2044" max="2044" width="4.09765625" style="1" customWidth="1"/>
    <col min="2045" max="2045" width="12.8984375" style="1" customWidth="1"/>
    <col min="2046" max="2046" width="16.3984375" style="1" customWidth="1"/>
    <col min="2047" max="2047" width="38.19921875" style="1" customWidth="1"/>
    <col min="2048" max="2051" width="11.09765625" style="1" customWidth="1"/>
    <col min="2052" max="2052" width="5" style="1" customWidth="1"/>
    <col min="2053" max="2053" width="5.8984375" style="1" customWidth="1"/>
    <col min="2054" max="2054" width="10.69921875" style="1" bestFit="1" customWidth="1"/>
    <col min="2055" max="2299" width="9" style="1"/>
    <col min="2300" max="2300" width="4.09765625" style="1" customWidth="1"/>
    <col min="2301" max="2301" width="12.8984375" style="1" customWidth="1"/>
    <col min="2302" max="2302" width="16.3984375" style="1" customWidth="1"/>
    <col min="2303" max="2303" width="38.19921875" style="1" customWidth="1"/>
    <col min="2304" max="2307" width="11.09765625" style="1" customWidth="1"/>
    <col min="2308" max="2308" width="5" style="1" customWidth="1"/>
    <col min="2309" max="2309" width="5.8984375" style="1" customWidth="1"/>
    <col min="2310" max="2310" width="10.69921875" style="1" bestFit="1" customWidth="1"/>
    <col min="2311" max="2555" width="9" style="1"/>
    <col min="2556" max="2556" width="4.09765625" style="1" customWidth="1"/>
    <col min="2557" max="2557" width="12.8984375" style="1" customWidth="1"/>
    <col min="2558" max="2558" width="16.3984375" style="1" customWidth="1"/>
    <col min="2559" max="2559" width="38.19921875" style="1" customWidth="1"/>
    <col min="2560" max="2563" width="11.09765625" style="1" customWidth="1"/>
    <col min="2564" max="2564" width="5" style="1" customWidth="1"/>
    <col min="2565" max="2565" width="5.8984375" style="1" customWidth="1"/>
    <col min="2566" max="2566" width="10.69921875" style="1" bestFit="1" customWidth="1"/>
    <col min="2567" max="2811" width="9" style="1"/>
    <col min="2812" max="2812" width="4.09765625" style="1" customWidth="1"/>
    <col min="2813" max="2813" width="12.8984375" style="1" customWidth="1"/>
    <col min="2814" max="2814" width="16.3984375" style="1" customWidth="1"/>
    <col min="2815" max="2815" width="38.19921875" style="1" customWidth="1"/>
    <col min="2816" max="2819" width="11.09765625" style="1" customWidth="1"/>
    <col min="2820" max="2820" width="5" style="1" customWidth="1"/>
    <col min="2821" max="2821" width="5.8984375" style="1" customWidth="1"/>
    <col min="2822" max="2822" width="10.69921875" style="1" bestFit="1" customWidth="1"/>
    <col min="2823" max="3067" width="9" style="1"/>
    <col min="3068" max="3068" width="4.09765625" style="1" customWidth="1"/>
    <col min="3069" max="3069" width="12.8984375" style="1" customWidth="1"/>
    <col min="3070" max="3070" width="16.3984375" style="1" customWidth="1"/>
    <col min="3071" max="3071" width="38.19921875" style="1" customWidth="1"/>
    <col min="3072" max="3075" width="11.09765625" style="1" customWidth="1"/>
    <col min="3076" max="3076" width="5" style="1" customWidth="1"/>
    <col min="3077" max="3077" width="5.8984375" style="1" customWidth="1"/>
    <col min="3078" max="3078" width="10.69921875" style="1" bestFit="1" customWidth="1"/>
    <col min="3079" max="3323" width="9" style="1"/>
    <col min="3324" max="3324" width="4.09765625" style="1" customWidth="1"/>
    <col min="3325" max="3325" width="12.8984375" style="1" customWidth="1"/>
    <col min="3326" max="3326" width="16.3984375" style="1" customWidth="1"/>
    <col min="3327" max="3327" width="38.19921875" style="1" customWidth="1"/>
    <col min="3328" max="3331" width="11.09765625" style="1" customWidth="1"/>
    <col min="3332" max="3332" width="5" style="1" customWidth="1"/>
    <col min="3333" max="3333" width="5.8984375" style="1" customWidth="1"/>
    <col min="3334" max="3334" width="10.69921875" style="1" bestFit="1" customWidth="1"/>
    <col min="3335" max="3579" width="9" style="1"/>
    <col min="3580" max="3580" width="4.09765625" style="1" customWidth="1"/>
    <col min="3581" max="3581" width="12.8984375" style="1" customWidth="1"/>
    <col min="3582" max="3582" width="16.3984375" style="1" customWidth="1"/>
    <col min="3583" max="3583" width="38.19921875" style="1" customWidth="1"/>
    <col min="3584" max="3587" width="11.09765625" style="1" customWidth="1"/>
    <col min="3588" max="3588" width="5" style="1" customWidth="1"/>
    <col min="3589" max="3589" width="5.8984375" style="1" customWidth="1"/>
    <col min="3590" max="3590" width="10.69921875" style="1" bestFit="1" customWidth="1"/>
    <col min="3591" max="3835" width="9" style="1"/>
    <col min="3836" max="3836" width="4.09765625" style="1" customWidth="1"/>
    <col min="3837" max="3837" width="12.8984375" style="1" customWidth="1"/>
    <col min="3838" max="3838" width="16.3984375" style="1" customWidth="1"/>
    <col min="3839" max="3839" width="38.19921875" style="1" customWidth="1"/>
    <col min="3840" max="3843" width="11.09765625" style="1" customWidth="1"/>
    <col min="3844" max="3844" width="5" style="1" customWidth="1"/>
    <col min="3845" max="3845" width="5.8984375" style="1" customWidth="1"/>
    <col min="3846" max="3846" width="10.69921875" style="1" bestFit="1" customWidth="1"/>
    <col min="3847" max="4091" width="9" style="1"/>
    <col min="4092" max="4092" width="4.09765625" style="1" customWidth="1"/>
    <col min="4093" max="4093" width="12.8984375" style="1" customWidth="1"/>
    <col min="4094" max="4094" width="16.3984375" style="1" customWidth="1"/>
    <col min="4095" max="4095" width="38.19921875" style="1" customWidth="1"/>
    <col min="4096" max="4099" width="11.09765625" style="1" customWidth="1"/>
    <col min="4100" max="4100" width="5" style="1" customWidth="1"/>
    <col min="4101" max="4101" width="5.8984375" style="1" customWidth="1"/>
    <col min="4102" max="4102" width="10.69921875" style="1" bestFit="1" customWidth="1"/>
    <col min="4103" max="4347" width="9" style="1"/>
    <col min="4348" max="4348" width="4.09765625" style="1" customWidth="1"/>
    <col min="4349" max="4349" width="12.8984375" style="1" customWidth="1"/>
    <col min="4350" max="4350" width="16.3984375" style="1" customWidth="1"/>
    <col min="4351" max="4351" width="38.19921875" style="1" customWidth="1"/>
    <col min="4352" max="4355" width="11.09765625" style="1" customWidth="1"/>
    <col min="4356" max="4356" width="5" style="1" customWidth="1"/>
    <col min="4357" max="4357" width="5.8984375" style="1" customWidth="1"/>
    <col min="4358" max="4358" width="10.69921875" style="1" bestFit="1" customWidth="1"/>
    <col min="4359" max="4603" width="9" style="1"/>
    <col min="4604" max="4604" width="4.09765625" style="1" customWidth="1"/>
    <col min="4605" max="4605" width="12.8984375" style="1" customWidth="1"/>
    <col min="4606" max="4606" width="16.3984375" style="1" customWidth="1"/>
    <col min="4607" max="4607" width="38.19921875" style="1" customWidth="1"/>
    <col min="4608" max="4611" width="11.09765625" style="1" customWidth="1"/>
    <col min="4612" max="4612" width="5" style="1" customWidth="1"/>
    <col min="4613" max="4613" width="5.8984375" style="1" customWidth="1"/>
    <col min="4614" max="4614" width="10.69921875" style="1" bestFit="1" customWidth="1"/>
    <col min="4615" max="4859" width="9" style="1"/>
    <col min="4860" max="4860" width="4.09765625" style="1" customWidth="1"/>
    <col min="4861" max="4861" width="12.8984375" style="1" customWidth="1"/>
    <col min="4862" max="4862" width="16.3984375" style="1" customWidth="1"/>
    <col min="4863" max="4863" width="38.19921875" style="1" customWidth="1"/>
    <col min="4864" max="4867" width="11.09765625" style="1" customWidth="1"/>
    <col min="4868" max="4868" width="5" style="1" customWidth="1"/>
    <col min="4869" max="4869" width="5.8984375" style="1" customWidth="1"/>
    <col min="4870" max="4870" width="10.69921875" style="1" bestFit="1" customWidth="1"/>
    <col min="4871" max="5115" width="9" style="1"/>
    <col min="5116" max="5116" width="4.09765625" style="1" customWidth="1"/>
    <col min="5117" max="5117" width="12.8984375" style="1" customWidth="1"/>
    <col min="5118" max="5118" width="16.3984375" style="1" customWidth="1"/>
    <col min="5119" max="5119" width="38.19921875" style="1" customWidth="1"/>
    <col min="5120" max="5123" width="11.09765625" style="1" customWidth="1"/>
    <col min="5124" max="5124" width="5" style="1" customWidth="1"/>
    <col min="5125" max="5125" width="5.8984375" style="1" customWidth="1"/>
    <col min="5126" max="5126" width="10.69921875" style="1" bestFit="1" customWidth="1"/>
    <col min="5127" max="5371" width="9" style="1"/>
    <col min="5372" max="5372" width="4.09765625" style="1" customWidth="1"/>
    <col min="5373" max="5373" width="12.8984375" style="1" customWidth="1"/>
    <col min="5374" max="5374" width="16.3984375" style="1" customWidth="1"/>
    <col min="5375" max="5375" width="38.19921875" style="1" customWidth="1"/>
    <col min="5376" max="5379" width="11.09765625" style="1" customWidth="1"/>
    <col min="5380" max="5380" width="5" style="1" customWidth="1"/>
    <col min="5381" max="5381" width="5.8984375" style="1" customWidth="1"/>
    <col min="5382" max="5382" width="10.69921875" style="1" bestFit="1" customWidth="1"/>
    <col min="5383" max="5627" width="9" style="1"/>
    <col min="5628" max="5628" width="4.09765625" style="1" customWidth="1"/>
    <col min="5629" max="5629" width="12.8984375" style="1" customWidth="1"/>
    <col min="5630" max="5630" width="16.3984375" style="1" customWidth="1"/>
    <col min="5631" max="5631" width="38.19921875" style="1" customWidth="1"/>
    <col min="5632" max="5635" width="11.09765625" style="1" customWidth="1"/>
    <col min="5636" max="5636" width="5" style="1" customWidth="1"/>
    <col min="5637" max="5637" width="5.8984375" style="1" customWidth="1"/>
    <col min="5638" max="5638" width="10.69921875" style="1" bestFit="1" customWidth="1"/>
    <col min="5639" max="5883" width="9" style="1"/>
    <col min="5884" max="5884" width="4.09765625" style="1" customWidth="1"/>
    <col min="5885" max="5885" width="12.8984375" style="1" customWidth="1"/>
    <col min="5886" max="5886" width="16.3984375" style="1" customWidth="1"/>
    <col min="5887" max="5887" width="38.19921875" style="1" customWidth="1"/>
    <col min="5888" max="5891" width="11.09765625" style="1" customWidth="1"/>
    <col min="5892" max="5892" width="5" style="1" customWidth="1"/>
    <col min="5893" max="5893" width="5.8984375" style="1" customWidth="1"/>
    <col min="5894" max="5894" width="10.69921875" style="1" bestFit="1" customWidth="1"/>
    <col min="5895" max="6139" width="9" style="1"/>
    <col min="6140" max="6140" width="4.09765625" style="1" customWidth="1"/>
    <col min="6141" max="6141" width="12.8984375" style="1" customWidth="1"/>
    <col min="6142" max="6142" width="16.3984375" style="1" customWidth="1"/>
    <col min="6143" max="6143" width="38.19921875" style="1" customWidth="1"/>
    <col min="6144" max="6147" width="11.09765625" style="1" customWidth="1"/>
    <col min="6148" max="6148" width="5" style="1" customWidth="1"/>
    <col min="6149" max="6149" width="5.8984375" style="1" customWidth="1"/>
    <col min="6150" max="6150" width="10.69921875" style="1" bestFit="1" customWidth="1"/>
    <col min="6151" max="6395" width="9" style="1"/>
    <col min="6396" max="6396" width="4.09765625" style="1" customWidth="1"/>
    <col min="6397" max="6397" width="12.8984375" style="1" customWidth="1"/>
    <col min="6398" max="6398" width="16.3984375" style="1" customWidth="1"/>
    <col min="6399" max="6399" width="38.19921875" style="1" customWidth="1"/>
    <col min="6400" max="6403" width="11.09765625" style="1" customWidth="1"/>
    <col min="6404" max="6404" width="5" style="1" customWidth="1"/>
    <col min="6405" max="6405" width="5.8984375" style="1" customWidth="1"/>
    <col min="6406" max="6406" width="10.69921875" style="1" bestFit="1" customWidth="1"/>
    <col min="6407" max="6651" width="9" style="1"/>
    <col min="6652" max="6652" width="4.09765625" style="1" customWidth="1"/>
    <col min="6653" max="6653" width="12.8984375" style="1" customWidth="1"/>
    <col min="6654" max="6654" width="16.3984375" style="1" customWidth="1"/>
    <col min="6655" max="6655" width="38.19921875" style="1" customWidth="1"/>
    <col min="6656" max="6659" width="11.09765625" style="1" customWidth="1"/>
    <col min="6660" max="6660" width="5" style="1" customWidth="1"/>
    <col min="6661" max="6661" width="5.8984375" style="1" customWidth="1"/>
    <col min="6662" max="6662" width="10.69921875" style="1" bestFit="1" customWidth="1"/>
    <col min="6663" max="6907" width="9" style="1"/>
    <col min="6908" max="6908" width="4.09765625" style="1" customWidth="1"/>
    <col min="6909" max="6909" width="12.8984375" style="1" customWidth="1"/>
    <col min="6910" max="6910" width="16.3984375" style="1" customWidth="1"/>
    <col min="6911" max="6911" width="38.19921875" style="1" customWidth="1"/>
    <col min="6912" max="6915" width="11.09765625" style="1" customWidth="1"/>
    <col min="6916" max="6916" width="5" style="1" customWidth="1"/>
    <col min="6917" max="6917" width="5.8984375" style="1" customWidth="1"/>
    <col min="6918" max="6918" width="10.69921875" style="1" bestFit="1" customWidth="1"/>
    <col min="6919" max="7163" width="9" style="1"/>
    <col min="7164" max="7164" width="4.09765625" style="1" customWidth="1"/>
    <col min="7165" max="7165" width="12.8984375" style="1" customWidth="1"/>
    <col min="7166" max="7166" width="16.3984375" style="1" customWidth="1"/>
    <col min="7167" max="7167" width="38.19921875" style="1" customWidth="1"/>
    <col min="7168" max="7171" width="11.09765625" style="1" customWidth="1"/>
    <col min="7172" max="7172" width="5" style="1" customWidth="1"/>
    <col min="7173" max="7173" width="5.8984375" style="1" customWidth="1"/>
    <col min="7174" max="7174" width="10.69921875" style="1" bestFit="1" customWidth="1"/>
    <col min="7175" max="7419" width="9" style="1"/>
    <col min="7420" max="7420" width="4.09765625" style="1" customWidth="1"/>
    <col min="7421" max="7421" width="12.8984375" style="1" customWidth="1"/>
    <col min="7422" max="7422" width="16.3984375" style="1" customWidth="1"/>
    <col min="7423" max="7423" width="38.19921875" style="1" customWidth="1"/>
    <col min="7424" max="7427" width="11.09765625" style="1" customWidth="1"/>
    <col min="7428" max="7428" width="5" style="1" customWidth="1"/>
    <col min="7429" max="7429" width="5.8984375" style="1" customWidth="1"/>
    <col min="7430" max="7430" width="10.69921875" style="1" bestFit="1" customWidth="1"/>
    <col min="7431" max="7675" width="9" style="1"/>
    <col min="7676" max="7676" width="4.09765625" style="1" customWidth="1"/>
    <col min="7677" max="7677" width="12.8984375" style="1" customWidth="1"/>
    <col min="7678" max="7678" width="16.3984375" style="1" customWidth="1"/>
    <col min="7679" max="7679" width="38.19921875" style="1" customWidth="1"/>
    <col min="7680" max="7683" width="11.09765625" style="1" customWidth="1"/>
    <col min="7684" max="7684" width="5" style="1" customWidth="1"/>
    <col min="7685" max="7685" width="5.8984375" style="1" customWidth="1"/>
    <col min="7686" max="7686" width="10.69921875" style="1" bestFit="1" customWidth="1"/>
    <col min="7687" max="7931" width="9" style="1"/>
    <col min="7932" max="7932" width="4.09765625" style="1" customWidth="1"/>
    <col min="7933" max="7933" width="12.8984375" style="1" customWidth="1"/>
    <col min="7934" max="7934" width="16.3984375" style="1" customWidth="1"/>
    <col min="7935" max="7935" width="38.19921875" style="1" customWidth="1"/>
    <col min="7936" max="7939" width="11.09765625" style="1" customWidth="1"/>
    <col min="7940" max="7940" width="5" style="1" customWidth="1"/>
    <col min="7941" max="7941" width="5.8984375" style="1" customWidth="1"/>
    <col min="7942" max="7942" width="10.69921875" style="1" bestFit="1" customWidth="1"/>
    <col min="7943" max="8187" width="9" style="1"/>
    <col min="8188" max="8188" width="4.09765625" style="1" customWidth="1"/>
    <col min="8189" max="8189" width="12.8984375" style="1" customWidth="1"/>
    <col min="8190" max="8190" width="16.3984375" style="1" customWidth="1"/>
    <col min="8191" max="8191" width="38.19921875" style="1" customWidth="1"/>
    <col min="8192" max="8195" width="11.09765625" style="1" customWidth="1"/>
    <col min="8196" max="8196" width="5" style="1" customWidth="1"/>
    <col min="8197" max="8197" width="5.8984375" style="1" customWidth="1"/>
    <col min="8198" max="8198" width="10.69921875" style="1" bestFit="1" customWidth="1"/>
    <col min="8199" max="8443" width="9" style="1"/>
    <col min="8444" max="8444" width="4.09765625" style="1" customWidth="1"/>
    <col min="8445" max="8445" width="12.8984375" style="1" customWidth="1"/>
    <col min="8446" max="8446" width="16.3984375" style="1" customWidth="1"/>
    <col min="8447" max="8447" width="38.19921875" style="1" customWidth="1"/>
    <col min="8448" max="8451" width="11.09765625" style="1" customWidth="1"/>
    <col min="8452" max="8452" width="5" style="1" customWidth="1"/>
    <col min="8453" max="8453" width="5.8984375" style="1" customWidth="1"/>
    <col min="8454" max="8454" width="10.69921875" style="1" bestFit="1" customWidth="1"/>
    <col min="8455" max="8699" width="9" style="1"/>
    <col min="8700" max="8700" width="4.09765625" style="1" customWidth="1"/>
    <col min="8701" max="8701" width="12.8984375" style="1" customWidth="1"/>
    <col min="8702" max="8702" width="16.3984375" style="1" customWidth="1"/>
    <col min="8703" max="8703" width="38.19921875" style="1" customWidth="1"/>
    <col min="8704" max="8707" width="11.09765625" style="1" customWidth="1"/>
    <col min="8708" max="8708" width="5" style="1" customWidth="1"/>
    <col min="8709" max="8709" width="5.8984375" style="1" customWidth="1"/>
    <col min="8710" max="8710" width="10.69921875" style="1" bestFit="1" customWidth="1"/>
    <col min="8711" max="8955" width="9" style="1"/>
    <col min="8956" max="8956" width="4.09765625" style="1" customWidth="1"/>
    <col min="8957" max="8957" width="12.8984375" style="1" customWidth="1"/>
    <col min="8958" max="8958" width="16.3984375" style="1" customWidth="1"/>
    <col min="8959" max="8959" width="38.19921875" style="1" customWidth="1"/>
    <col min="8960" max="8963" width="11.09765625" style="1" customWidth="1"/>
    <col min="8964" max="8964" width="5" style="1" customWidth="1"/>
    <col min="8965" max="8965" width="5.8984375" style="1" customWidth="1"/>
    <col min="8966" max="8966" width="10.69921875" style="1" bestFit="1" customWidth="1"/>
    <col min="8967" max="9211" width="9" style="1"/>
    <col min="9212" max="9212" width="4.09765625" style="1" customWidth="1"/>
    <col min="9213" max="9213" width="12.8984375" style="1" customWidth="1"/>
    <col min="9214" max="9214" width="16.3984375" style="1" customWidth="1"/>
    <col min="9215" max="9215" width="38.19921875" style="1" customWidth="1"/>
    <col min="9216" max="9219" width="11.09765625" style="1" customWidth="1"/>
    <col min="9220" max="9220" width="5" style="1" customWidth="1"/>
    <col min="9221" max="9221" width="5.8984375" style="1" customWidth="1"/>
    <col min="9222" max="9222" width="10.69921875" style="1" bestFit="1" customWidth="1"/>
    <col min="9223" max="9467" width="9" style="1"/>
    <col min="9468" max="9468" width="4.09765625" style="1" customWidth="1"/>
    <col min="9469" max="9469" width="12.8984375" style="1" customWidth="1"/>
    <col min="9470" max="9470" width="16.3984375" style="1" customWidth="1"/>
    <col min="9471" max="9471" width="38.19921875" style="1" customWidth="1"/>
    <col min="9472" max="9475" width="11.09765625" style="1" customWidth="1"/>
    <col min="9476" max="9476" width="5" style="1" customWidth="1"/>
    <col min="9477" max="9477" width="5.8984375" style="1" customWidth="1"/>
    <col min="9478" max="9478" width="10.69921875" style="1" bestFit="1" customWidth="1"/>
    <col min="9479" max="9723" width="9" style="1"/>
    <col min="9724" max="9724" width="4.09765625" style="1" customWidth="1"/>
    <col min="9725" max="9725" width="12.8984375" style="1" customWidth="1"/>
    <col min="9726" max="9726" width="16.3984375" style="1" customWidth="1"/>
    <col min="9727" max="9727" width="38.19921875" style="1" customWidth="1"/>
    <col min="9728" max="9731" width="11.09765625" style="1" customWidth="1"/>
    <col min="9732" max="9732" width="5" style="1" customWidth="1"/>
    <col min="9733" max="9733" width="5.8984375" style="1" customWidth="1"/>
    <col min="9734" max="9734" width="10.69921875" style="1" bestFit="1" customWidth="1"/>
    <col min="9735" max="9979" width="9" style="1"/>
    <col min="9980" max="9980" width="4.09765625" style="1" customWidth="1"/>
    <col min="9981" max="9981" width="12.8984375" style="1" customWidth="1"/>
    <col min="9982" max="9982" width="16.3984375" style="1" customWidth="1"/>
    <col min="9983" max="9983" width="38.19921875" style="1" customWidth="1"/>
    <col min="9984" max="9987" width="11.09765625" style="1" customWidth="1"/>
    <col min="9988" max="9988" width="5" style="1" customWidth="1"/>
    <col min="9989" max="9989" width="5.8984375" style="1" customWidth="1"/>
    <col min="9990" max="9990" width="10.69921875" style="1" bestFit="1" customWidth="1"/>
    <col min="9991" max="10235" width="9" style="1"/>
    <col min="10236" max="10236" width="4.09765625" style="1" customWidth="1"/>
    <col min="10237" max="10237" width="12.8984375" style="1" customWidth="1"/>
    <col min="10238" max="10238" width="16.3984375" style="1" customWidth="1"/>
    <col min="10239" max="10239" width="38.19921875" style="1" customWidth="1"/>
    <col min="10240" max="10243" width="11.09765625" style="1" customWidth="1"/>
    <col min="10244" max="10244" width="5" style="1" customWidth="1"/>
    <col min="10245" max="10245" width="5.8984375" style="1" customWidth="1"/>
    <col min="10246" max="10246" width="10.69921875" style="1" bestFit="1" customWidth="1"/>
    <col min="10247" max="10491" width="9" style="1"/>
    <col min="10492" max="10492" width="4.09765625" style="1" customWidth="1"/>
    <col min="10493" max="10493" width="12.8984375" style="1" customWidth="1"/>
    <col min="10494" max="10494" width="16.3984375" style="1" customWidth="1"/>
    <col min="10495" max="10495" width="38.19921875" style="1" customWidth="1"/>
    <col min="10496" max="10499" width="11.09765625" style="1" customWidth="1"/>
    <col min="10500" max="10500" width="5" style="1" customWidth="1"/>
    <col min="10501" max="10501" width="5.8984375" style="1" customWidth="1"/>
    <col min="10502" max="10502" width="10.69921875" style="1" bestFit="1" customWidth="1"/>
    <col min="10503" max="10747" width="9" style="1"/>
    <col min="10748" max="10748" width="4.09765625" style="1" customWidth="1"/>
    <col min="10749" max="10749" width="12.8984375" style="1" customWidth="1"/>
    <col min="10750" max="10750" width="16.3984375" style="1" customWidth="1"/>
    <col min="10751" max="10751" width="38.19921875" style="1" customWidth="1"/>
    <col min="10752" max="10755" width="11.09765625" style="1" customWidth="1"/>
    <col min="10756" max="10756" width="5" style="1" customWidth="1"/>
    <col min="10757" max="10757" width="5.8984375" style="1" customWidth="1"/>
    <col min="10758" max="10758" width="10.69921875" style="1" bestFit="1" customWidth="1"/>
    <col min="10759" max="11003" width="9" style="1"/>
    <col min="11004" max="11004" width="4.09765625" style="1" customWidth="1"/>
    <col min="11005" max="11005" width="12.8984375" style="1" customWidth="1"/>
    <col min="11006" max="11006" width="16.3984375" style="1" customWidth="1"/>
    <col min="11007" max="11007" width="38.19921875" style="1" customWidth="1"/>
    <col min="11008" max="11011" width="11.09765625" style="1" customWidth="1"/>
    <col min="11012" max="11012" width="5" style="1" customWidth="1"/>
    <col min="11013" max="11013" width="5.8984375" style="1" customWidth="1"/>
    <col min="11014" max="11014" width="10.69921875" style="1" bestFit="1" customWidth="1"/>
    <col min="11015" max="11259" width="9" style="1"/>
    <col min="11260" max="11260" width="4.09765625" style="1" customWidth="1"/>
    <col min="11261" max="11261" width="12.8984375" style="1" customWidth="1"/>
    <col min="11262" max="11262" width="16.3984375" style="1" customWidth="1"/>
    <col min="11263" max="11263" width="38.19921875" style="1" customWidth="1"/>
    <col min="11264" max="11267" width="11.09765625" style="1" customWidth="1"/>
    <col min="11268" max="11268" width="5" style="1" customWidth="1"/>
    <col min="11269" max="11269" width="5.8984375" style="1" customWidth="1"/>
    <col min="11270" max="11270" width="10.69921875" style="1" bestFit="1" customWidth="1"/>
    <col min="11271" max="11515" width="9" style="1"/>
    <col min="11516" max="11516" width="4.09765625" style="1" customWidth="1"/>
    <col min="11517" max="11517" width="12.8984375" style="1" customWidth="1"/>
    <col min="11518" max="11518" width="16.3984375" style="1" customWidth="1"/>
    <col min="11519" max="11519" width="38.19921875" style="1" customWidth="1"/>
    <col min="11520" max="11523" width="11.09765625" style="1" customWidth="1"/>
    <col min="11524" max="11524" width="5" style="1" customWidth="1"/>
    <col min="11525" max="11525" width="5.8984375" style="1" customWidth="1"/>
    <col min="11526" max="11526" width="10.69921875" style="1" bestFit="1" customWidth="1"/>
    <col min="11527" max="11771" width="9" style="1"/>
    <col min="11772" max="11772" width="4.09765625" style="1" customWidth="1"/>
    <col min="11773" max="11773" width="12.8984375" style="1" customWidth="1"/>
    <col min="11774" max="11774" width="16.3984375" style="1" customWidth="1"/>
    <col min="11775" max="11775" width="38.19921875" style="1" customWidth="1"/>
    <col min="11776" max="11779" width="11.09765625" style="1" customWidth="1"/>
    <col min="11780" max="11780" width="5" style="1" customWidth="1"/>
    <col min="11781" max="11781" width="5.8984375" style="1" customWidth="1"/>
    <col min="11782" max="11782" width="10.69921875" style="1" bestFit="1" customWidth="1"/>
    <col min="11783" max="12027" width="9" style="1"/>
    <col min="12028" max="12028" width="4.09765625" style="1" customWidth="1"/>
    <col min="12029" max="12029" width="12.8984375" style="1" customWidth="1"/>
    <col min="12030" max="12030" width="16.3984375" style="1" customWidth="1"/>
    <col min="12031" max="12031" width="38.19921875" style="1" customWidth="1"/>
    <col min="12032" max="12035" width="11.09765625" style="1" customWidth="1"/>
    <col min="12036" max="12036" width="5" style="1" customWidth="1"/>
    <col min="12037" max="12037" width="5.8984375" style="1" customWidth="1"/>
    <col min="12038" max="12038" width="10.69921875" style="1" bestFit="1" customWidth="1"/>
    <col min="12039" max="12283" width="9" style="1"/>
    <col min="12284" max="12284" width="4.09765625" style="1" customWidth="1"/>
    <col min="12285" max="12285" width="12.8984375" style="1" customWidth="1"/>
    <col min="12286" max="12286" width="16.3984375" style="1" customWidth="1"/>
    <col min="12287" max="12287" width="38.19921875" style="1" customWidth="1"/>
    <col min="12288" max="12291" width="11.09765625" style="1" customWidth="1"/>
    <col min="12292" max="12292" width="5" style="1" customWidth="1"/>
    <col min="12293" max="12293" width="5.8984375" style="1" customWidth="1"/>
    <col min="12294" max="12294" width="10.69921875" style="1" bestFit="1" customWidth="1"/>
    <col min="12295" max="12539" width="9" style="1"/>
    <col min="12540" max="12540" width="4.09765625" style="1" customWidth="1"/>
    <col min="12541" max="12541" width="12.8984375" style="1" customWidth="1"/>
    <col min="12542" max="12542" width="16.3984375" style="1" customWidth="1"/>
    <col min="12543" max="12543" width="38.19921875" style="1" customWidth="1"/>
    <col min="12544" max="12547" width="11.09765625" style="1" customWidth="1"/>
    <col min="12548" max="12548" width="5" style="1" customWidth="1"/>
    <col min="12549" max="12549" width="5.8984375" style="1" customWidth="1"/>
    <col min="12550" max="12550" width="10.69921875" style="1" bestFit="1" customWidth="1"/>
    <col min="12551" max="12795" width="9" style="1"/>
    <col min="12796" max="12796" width="4.09765625" style="1" customWidth="1"/>
    <col min="12797" max="12797" width="12.8984375" style="1" customWidth="1"/>
    <col min="12798" max="12798" width="16.3984375" style="1" customWidth="1"/>
    <col min="12799" max="12799" width="38.19921875" style="1" customWidth="1"/>
    <col min="12800" max="12803" width="11.09765625" style="1" customWidth="1"/>
    <col min="12804" max="12804" width="5" style="1" customWidth="1"/>
    <col min="12805" max="12805" width="5.8984375" style="1" customWidth="1"/>
    <col min="12806" max="12806" width="10.69921875" style="1" bestFit="1" customWidth="1"/>
    <col min="12807" max="13051" width="9" style="1"/>
    <col min="13052" max="13052" width="4.09765625" style="1" customWidth="1"/>
    <col min="13053" max="13053" width="12.8984375" style="1" customWidth="1"/>
    <col min="13054" max="13054" width="16.3984375" style="1" customWidth="1"/>
    <col min="13055" max="13055" width="38.19921875" style="1" customWidth="1"/>
    <col min="13056" max="13059" width="11.09765625" style="1" customWidth="1"/>
    <col min="13060" max="13060" width="5" style="1" customWidth="1"/>
    <col min="13061" max="13061" width="5.8984375" style="1" customWidth="1"/>
    <col min="13062" max="13062" width="10.69921875" style="1" bestFit="1" customWidth="1"/>
    <col min="13063" max="13307" width="9" style="1"/>
    <col min="13308" max="13308" width="4.09765625" style="1" customWidth="1"/>
    <col min="13309" max="13309" width="12.8984375" style="1" customWidth="1"/>
    <col min="13310" max="13310" width="16.3984375" style="1" customWidth="1"/>
    <col min="13311" max="13311" width="38.19921875" style="1" customWidth="1"/>
    <col min="13312" max="13315" width="11.09765625" style="1" customWidth="1"/>
    <col min="13316" max="13316" width="5" style="1" customWidth="1"/>
    <col min="13317" max="13317" width="5.8984375" style="1" customWidth="1"/>
    <col min="13318" max="13318" width="10.69921875" style="1" bestFit="1" customWidth="1"/>
    <col min="13319" max="13563" width="9" style="1"/>
    <col min="13564" max="13564" width="4.09765625" style="1" customWidth="1"/>
    <col min="13565" max="13565" width="12.8984375" style="1" customWidth="1"/>
    <col min="13566" max="13566" width="16.3984375" style="1" customWidth="1"/>
    <col min="13567" max="13567" width="38.19921875" style="1" customWidth="1"/>
    <col min="13568" max="13571" width="11.09765625" style="1" customWidth="1"/>
    <col min="13572" max="13572" width="5" style="1" customWidth="1"/>
    <col min="13573" max="13573" width="5.8984375" style="1" customWidth="1"/>
    <col min="13574" max="13574" width="10.69921875" style="1" bestFit="1" customWidth="1"/>
    <col min="13575" max="13819" width="9" style="1"/>
    <col min="13820" max="13820" width="4.09765625" style="1" customWidth="1"/>
    <col min="13821" max="13821" width="12.8984375" style="1" customWidth="1"/>
    <col min="13822" max="13822" width="16.3984375" style="1" customWidth="1"/>
    <col min="13823" max="13823" width="38.19921875" style="1" customWidth="1"/>
    <col min="13824" max="13827" width="11.09765625" style="1" customWidth="1"/>
    <col min="13828" max="13828" width="5" style="1" customWidth="1"/>
    <col min="13829" max="13829" width="5.8984375" style="1" customWidth="1"/>
    <col min="13830" max="13830" width="10.69921875" style="1" bestFit="1" customWidth="1"/>
    <col min="13831" max="14075" width="9" style="1"/>
    <col min="14076" max="14076" width="4.09765625" style="1" customWidth="1"/>
    <col min="14077" max="14077" width="12.8984375" style="1" customWidth="1"/>
    <col min="14078" max="14078" width="16.3984375" style="1" customWidth="1"/>
    <col min="14079" max="14079" width="38.19921875" style="1" customWidth="1"/>
    <col min="14080" max="14083" width="11.09765625" style="1" customWidth="1"/>
    <col min="14084" max="14084" width="5" style="1" customWidth="1"/>
    <col min="14085" max="14085" width="5.8984375" style="1" customWidth="1"/>
    <col min="14086" max="14086" width="10.69921875" style="1" bestFit="1" customWidth="1"/>
    <col min="14087" max="14331" width="9" style="1"/>
    <col min="14332" max="14332" width="4.09765625" style="1" customWidth="1"/>
    <col min="14333" max="14333" width="12.8984375" style="1" customWidth="1"/>
    <col min="14334" max="14334" width="16.3984375" style="1" customWidth="1"/>
    <col min="14335" max="14335" width="38.19921875" style="1" customWidth="1"/>
    <col min="14336" max="14339" width="11.09765625" style="1" customWidth="1"/>
    <col min="14340" max="14340" width="5" style="1" customWidth="1"/>
    <col min="14341" max="14341" width="5.8984375" style="1" customWidth="1"/>
    <col min="14342" max="14342" width="10.69921875" style="1" bestFit="1" customWidth="1"/>
    <col min="14343" max="14587" width="9" style="1"/>
    <col min="14588" max="14588" width="4.09765625" style="1" customWidth="1"/>
    <col min="14589" max="14589" width="12.8984375" style="1" customWidth="1"/>
    <col min="14590" max="14590" width="16.3984375" style="1" customWidth="1"/>
    <col min="14591" max="14591" width="38.19921875" style="1" customWidth="1"/>
    <col min="14592" max="14595" width="11.09765625" style="1" customWidth="1"/>
    <col min="14596" max="14596" width="5" style="1" customWidth="1"/>
    <col min="14597" max="14597" width="5.8984375" style="1" customWidth="1"/>
    <col min="14598" max="14598" width="10.69921875" style="1" bestFit="1" customWidth="1"/>
    <col min="14599" max="14843" width="9" style="1"/>
    <col min="14844" max="14844" width="4.09765625" style="1" customWidth="1"/>
    <col min="14845" max="14845" width="12.8984375" style="1" customWidth="1"/>
    <col min="14846" max="14846" width="16.3984375" style="1" customWidth="1"/>
    <col min="14847" max="14847" width="38.19921875" style="1" customWidth="1"/>
    <col min="14848" max="14851" width="11.09765625" style="1" customWidth="1"/>
    <col min="14852" max="14852" width="5" style="1" customWidth="1"/>
    <col min="14853" max="14853" width="5.8984375" style="1" customWidth="1"/>
    <col min="14854" max="14854" width="10.69921875" style="1" bestFit="1" customWidth="1"/>
    <col min="14855" max="15099" width="9" style="1"/>
    <col min="15100" max="15100" width="4.09765625" style="1" customWidth="1"/>
    <col min="15101" max="15101" width="12.8984375" style="1" customWidth="1"/>
    <col min="15102" max="15102" width="16.3984375" style="1" customWidth="1"/>
    <col min="15103" max="15103" width="38.19921875" style="1" customWidth="1"/>
    <col min="15104" max="15107" width="11.09765625" style="1" customWidth="1"/>
    <col min="15108" max="15108" width="5" style="1" customWidth="1"/>
    <col min="15109" max="15109" width="5.8984375" style="1" customWidth="1"/>
    <col min="15110" max="15110" width="10.69921875" style="1" bestFit="1" customWidth="1"/>
    <col min="15111" max="15355" width="9" style="1"/>
    <col min="15356" max="15356" width="4.09765625" style="1" customWidth="1"/>
    <col min="15357" max="15357" width="12.8984375" style="1" customWidth="1"/>
    <col min="15358" max="15358" width="16.3984375" style="1" customWidth="1"/>
    <col min="15359" max="15359" width="38.19921875" style="1" customWidth="1"/>
    <col min="15360" max="15363" width="11.09765625" style="1" customWidth="1"/>
    <col min="15364" max="15364" width="5" style="1" customWidth="1"/>
    <col min="15365" max="15365" width="5.8984375" style="1" customWidth="1"/>
    <col min="15366" max="15366" width="10.69921875" style="1" bestFit="1" customWidth="1"/>
    <col min="15367" max="15611" width="9" style="1"/>
    <col min="15612" max="15612" width="4.09765625" style="1" customWidth="1"/>
    <col min="15613" max="15613" width="12.8984375" style="1" customWidth="1"/>
    <col min="15614" max="15614" width="16.3984375" style="1" customWidth="1"/>
    <col min="15615" max="15615" width="38.19921875" style="1" customWidth="1"/>
    <col min="15616" max="15619" width="11.09765625" style="1" customWidth="1"/>
    <col min="15620" max="15620" width="5" style="1" customWidth="1"/>
    <col min="15621" max="15621" width="5.8984375" style="1" customWidth="1"/>
    <col min="15622" max="15622" width="10.69921875" style="1" bestFit="1" customWidth="1"/>
    <col min="15623" max="15867" width="9" style="1"/>
    <col min="15868" max="15868" width="4.09765625" style="1" customWidth="1"/>
    <col min="15869" max="15869" width="12.8984375" style="1" customWidth="1"/>
    <col min="15870" max="15870" width="16.3984375" style="1" customWidth="1"/>
    <col min="15871" max="15871" width="38.19921875" style="1" customWidth="1"/>
    <col min="15872" max="15875" width="11.09765625" style="1" customWidth="1"/>
    <col min="15876" max="15876" width="5" style="1" customWidth="1"/>
    <col min="15877" max="15877" width="5.8984375" style="1" customWidth="1"/>
    <col min="15878" max="15878" width="10.69921875" style="1" bestFit="1" customWidth="1"/>
    <col min="15879" max="16123" width="9" style="1"/>
    <col min="16124" max="16124" width="4.09765625" style="1" customWidth="1"/>
    <col min="16125" max="16125" width="12.8984375" style="1" customWidth="1"/>
    <col min="16126" max="16126" width="16.3984375" style="1" customWidth="1"/>
    <col min="16127" max="16127" width="38.19921875" style="1" customWidth="1"/>
    <col min="16128" max="16131" width="11.09765625" style="1" customWidth="1"/>
    <col min="16132" max="16132" width="5" style="1" customWidth="1"/>
    <col min="16133" max="16133" width="5.8984375" style="1" customWidth="1"/>
    <col min="16134" max="16134" width="10.69921875" style="1" bestFit="1" customWidth="1"/>
    <col min="16135" max="16383" width="9" style="1"/>
    <col min="16384" max="16384" width="9" style="1" customWidth="1"/>
  </cols>
  <sheetData>
    <row r="1" spans="1:9" ht="30" customHeight="1" x14ac:dyDescent="0.3">
      <c r="A1" s="56" t="s">
        <v>114</v>
      </c>
      <c r="B1" s="56"/>
      <c r="C1" s="56"/>
      <c r="D1" s="56"/>
      <c r="E1" s="56"/>
      <c r="F1" s="56"/>
      <c r="G1" s="56"/>
      <c r="H1" s="56"/>
      <c r="I1" s="56"/>
    </row>
    <row r="2" spans="1:9" ht="15.6" x14ac:dyDescent="0.2">
      <c r="A2" s="57" t="s">
        <v>3</v>
      </c>
      <c r="B2" s="57"/>
      <c r="C2" s="57"/>
      <c r="D2" s="57"/>
      <c r="E2" s="57"/>
      <c r="F2" s="57"/>
      <c r="G2" s="57"/>
      <c r="H2" s="57"/>
      <c r="I2" s="57"/>
    </row>
    <row r="3" spans="1:9" x14ac:dyDescent="0.2">
      <c r="A3" s="58"/>
      <c r="B3" s="58"/>
      <c r="C3" s="58"/>
      <c r="D3" s="58"/>
      <c r="E3" s="58"/>
      <c r="F3" s="58"/>
      <c r="G3" s="58"/>
      <c r="H3" s="58"/>
      <c r="I3" s="58"/>
    </row>
    <row r="4" spans="1:9" ht="41.4" x14ac:dyDescent="0.2">
      <c r="A4" s="21" t="s">
        <v>0</v>
      </c>
      <c r="B4" s="22" t="s">
        <v>2</v>
      </c>
      <c r="C4" s="22" t="s">
        <v>229</v>
      </c>
      <c r="D4" s="22" t="s">
        <v>6</v>
      </c>
      <c r="E4" s="22" t="s">
        <v>4</v>
      </c>
      <c r="F4" s="22" t="s">
        <v>9</v>
      </c>
      <c r="G4" s="22" t="s">
        <v>99</v>
      </c>
      <c r="H4" s="23" t="s">
        <v>215</v>
      </c>
      <c r="I4" s="23" t="s">
        <v>216</v>
      </c>
    </row>
    <row r="5" spans="1:9" ht="41.4" x14ac:dyDescent="0.2">
      <c r="A5" s="21"/>
      <c r="B5" s="22"/>
      <c r="C5" s="22"/>
      <c r="D5" s="22"/>
      <c r="E5" s="22"/>
      <c r="F5" s="22"/>
      <c r="G5" s="22"/>
      <c r="H5" s="24" t="s">
        <v>12</v>
      </c>
      <c r="I5" s="24" t="s">
        <v>12</v>
      </c>
    </row>
    <row r="6" spans="1:9" ht="41.4" x14ac:dyDescent="0.2">
      <c r="A6" s="25">
        <v>1</v>
      </c>
      <c r="B6" s="35" t="s">
        <v>124</v>
      </c>
      <c r="C6" s="26" t="s">
        <v>136</v>
      </c>
      <c r="D6" s="27" t="s">
        <v>208</v>
      </c>
      <c r="E6" s="38" t="s">
        <v>108</v>
      </c>
      <c r="F6" s="26" t="s">
        <v>166</v>
      </c>
      <c r="G6" s="26" t="s">
        <v>169</v>
      </c>
      <c r="H6" s="28">
        <v>271</v>
      </c>
      <c r="I6" s="28">
        <v>271</v>
      </c>
    </row>
    <row r="7" spans="1:9" ht="41.4" x14ac:dyDescent="0.2">
      <c r="A7" s="25">
        <v>2</v>
      </c>
      <c r="B7" s="35" t="s">
        <v>124</v>
      </c>
      <c r="C7" s="26" t="s">
        <v>137</v>
      </c>
      <c r="D7" s="27" t="s">
        <v>208</v>
      </c>
      <c r="E7" s="38" t="s">
        <v>106</v>
      </c>
      <c r="F7" s="26" t="s">
        <v>166</v>
      </c>
      <c r="G7" s="26" t="s">
        <v>170</v>
      </c>
      <c r="H7" s="28">
        <v>542</v>
      </c>
      <c r="I7" s="28">
        <v>542</v>
      </c>
    </row>
    <row r="8" spans="1:9" ht="41.4" x14ac:dyDescent="0.2">
      <c r="A8" s="25">
        <v>3</v>
      </c>
      <c r="B8" s="35" t="s">
        <v>124</v>
      </c>
      <c r="C8" s="26" t="s">
        <v>138</v>
      </c>
      <c r="D8" s="27" t="s">
        <v>208</v>
      </c>
      <c r="E8" s="38" t="s">
        <v>108</v>
      </c>
      <c r="F8" s="26" t="s">
        <v>166</v>
      </c>
      <c r="G8" s="26" t="s">
        <v>171</v>
      </c>
      <c r="H8" s="28">
        <v>271</v>
      </c>
      <c r="I8" s="28">
        <v>271</v>
      </c>
    </row>
    <row r="9" spans="1:9" ht="41.4" x14ac:dyDescent="0.2">
      <c r="A9" s="25">
        <v>4</v>
      </c>
      <c r="B9" s="35" t="s">
        <v>124</v>
      </c>
      <c r="C9" s="26" t="s">
        <v>139</v>
      </c>
      <c r="D9" s="27" t="s">
        <v>208</v>
      </c>
      <c r="E9" s="38" t="s">
        <v>107</v>
      </c>
      <c r="F9" s="26" t="s">
        <v>166</v>
      </c>
      <c r="G9" s="26" t="s">
        <v>172</v>
      </c>
      <c r="H9" s="28">
        <v>407</v>
      </c>
      <c r="I9" s="28">
        <v>407</v>
      </c>
    </row>
    <row r="10" spans="1:9" ht="41.4" x14ac:dyDescent="0.2">
      <c r="A10" s="25">
        <v>5</v>
      </c>
      <c r="B10" s="35" t="s">
        <v>124</v>
      </c>
      <c r="C10" s="26" t="s">
        <v>140</v>
      </c>
      <c r="D10" s="27" t="s">
        <v>208</v>
      </c>
      <c r="E10" s="38" t="s">
        <v>107</v>
      </c>
      <c r="F10" s="26" t="s">
        <v>166</v>
      </c>
      <c r="G10" s="26" t="s">
        <v>173</v>
      </c>
      <c r="H10" s="28">
        <v>407</v>
      </c>
      <c r="I10" s="28">
        <v>407</v>
      </c>
    </row>
    <row r="11" spans="1:9" ht="27.6" x14ac:dyDescent="0.2">
      <c r="A11" s="25">
        <v>6</v>
      </c>
      <c r="B11" s="35" t="s">
        <v>125</v>
      </c>
      <c r="C11" s="26" t="s">
        <v>141</v>
      </c>
      <c r="D11" s="36" t="s">
        <v>207</v>
      </c>
      <c r="E11" s="38" t="s">
        <v>106</v>
      </c>
      <c r="F11" s="26" t="s">
        <v>167</v>
      </c>
      <c r="G11" s="26" t="s">
        <v>174</v>
      </c>
      <c r="H11" s="28">
        <v>700</v>
      </c>
      <c r="I11" s="28">
        <v>700</v>
      </c>
    </row>
    <row r="12" spans="1:9" ht="41.4" x14ac:dyDescent="0.2">
      <c r="A12" s="25">
        <v>7</v>
      </c>
      <c r="B12" s="35" t="s">
        <v>125</v>
      </c>
      <c r="C12" s="26" t="s">
        <v>142</v>
      </c>
      <c r="D12" s="27" t="s">
        <v>209</v>
      </c>
      <c r="E12" s="38" t="s">
        <v>106</v>
      </c>
      <c r="F12" s="26" t="s">
        <v>167</v>
      </c>
      <c r="G12" s="26" t="s">
        <v>175</v>
      </c>
      <c r="H12" s="28">
        <v>500</v>
      </c>
      <c r="I12" s="28">
        <v>500</v>
      </c>
    </row>
    <row r="13" spans="1:9" ht="41.4" x14ac:dyDescent="0.2">
      <c r="A13" s="25">
        <v>8</v>
      </c>
      <c r="B13" s="35" t="s">
        <v>126</v>
      </c>
      <c r="C13" s="26" t="s">
        <v>143</v>
      </c>
      <c r="D13" s="27" t="s">
        <v>209</v>
      </c>
      <c r="E13" s="38" t="s">
        <v>107</v>
      </c>
      <c r="F13" s="26" t="s">
        <v>40</v>
      </c>
      <c r="G13" s="26" t="s">
        <v>176</v>
      </c>
      <c r="H13" s="28">
        <v>666</v>
      </c>
      <c r="I13" s="28">
        <v>666</v>
      </c>
    </row>
    <row r="14" spans="1:9" ht="41.4" x14ac:dyDescent="0.2">
      <c r="A14" s="25">
        <v>9</v>
      </c>
      <c r="B14" s="35" t="s">
        <v>126</v>
      </c>
      <c r="C14" s="26" t="s">
        <v>144</v>
      </c>
      <c r="D14" s="27" t="s">
        <v>209</v>
      </c>
      <c r="E14" s="38" t="s">
        <v>107</v>
      </c>
      <c r="F14" s="26" t="s">
        <v>40</v>
      </c>
      <c r="G14" s="26" t="s">
        <v>177</v>
      </c>
      <c r="H14" s="28">
        <v>666</v>
      </c>
      <c r="I14" s="28">
        <v>666</v>
      </c>
    </row>
    <row r="15" spans="1:9" ht="41.4" x14ac:dyDescent="0.2">
      <c r="A15" s="25">
        <v>10</v>
      </c>
      <c r="B15" s="35" t="s">
        <v>126</v>
      </c>
      <c r="C15" s="26" t="s">
        <v>145</v>
      </c>
      <c r="D15" s="27" t="s">
        <v>208</v>
      </c>
      <c r="E15" s="38" t="s">
        <v>107</v>
      </c>
      <c r="F15" s="26" t="s">
        <v>40</v>
      </c>
      <c r="G15" s="26" t="s">
        <v>178</v>
      </c>
      <c r="H15" s="28">
        <v>499</v>
      </c>
      <c r="I15" s="28">
        <v>499</v>
      </c>
    </row>
    <row r="16" spans="1:9" ht="41.4" x14ac:dyDescent="0.2">
      <c r="A16" s="25">
        <v>11</v>
      </c>
      <c r="B16" s="35" t="s">
        <v>126</v>
      </c>
      <c r="C16" s="37" t="s">
        <v>210</v>
      </c>
      <c r="D16" s="27" t="s">
        <v>208</v>
      </c>
      <c r="E16" s="38" t="s">
        <v>107</v>
      </c>
      <c r="F16" s="26" t="s">
        <v>40</v>
      </c>
      <c r="G16" s="26" t="s">
        <v>179</v>
      </c>
      <c r="H16" s="28">
        <v>499</v>
      </c>
      <c r="I16" s="28">
        <v>499</v>
      </c>
    </row>
    <row r="17" spans="1:9" ht="41.4" x14ac:dyDescent="0.2">
      <c r="A17" s="25">
        <v>12</v>
      </c>
      <c r="B17" s="35" t="s">
        <v>126</v>
      </c>
      <c r="C17" s="26" t="s">
        <v>146</v>
      </c>
      <c r="D17" s="27" t="s">
        <v>208</v>
      </c>
      <c r="E17" s="38" t="s">
        <v>107</v>
      </c>
      <c r="F17" s="26" t="s">
        <v>40</v>
      </c>
      <c r="G17" s="26" t="s">
        <v>180</v>
      </c>
      <c r="H17" s="28">
        <v>499</v>
      </c>
      <c r="I17" s="28">
        <v>499</v>
      </c>
    </row>
    <row r="18" spans="1:9" ht="41.4" x14ac:dyDescent="0.2">
      <c r="A18" s="25">
        <v>13</v>
      </c>
      <c r="B18" s="35" t="s">
        <v>126</v>
      </c>
      <c r="C18" s="26" t="s">
        <v>147</v>
      </c>
      <c r="D18" s="27" t="s">
        <v>208</v>
      </c>
      <c r="E18" s="38" t="s">
        <v>108</v>
      </c>
      <c r="F18" s="26" t="s">
        <v>40</v>
      </c>
      <c r="G18" s="26" t="s">
        <v>181</v>
      </c>
      <c r="H18" s="28">
        <v>111</v>
      </c>
      <c r="I18" s="28">
        <v>111</v>
      </c>
    </row>
    <row r="19" spans="1:9" ht="41.4" x14ac:dyDescent="0.2">
      <c r="A19" s="25">
        <v>14</v>
      </c>
      <c r="B19" s="35" t="s">
        <v>126</v>
      </c>
      <c r="C19" s="26" t="s">
        <v>147</v>
      </c>
      <c r="D19" s="27" t="s">
        <v>208</v>
      </c>
      <c r="E19" s="38" t="s">
        <v>108</v>
      </c>
      <c r="F19" s="26" t="s">
        <v>40</v>
      </c>
      <c r="G19" s="26" t="s">
        <v>182</v>
      </c>
      <c r="H19" s="28">
        <v>111</v>
      </c>
      <c r="I19" s="28">
        <v>111</v>
      </c>
    </row>
    <row r="20" spans="1:9" ht="41.4" x14ac:dyDescent="0.2">
      <c r="A20" s="25">
        <v>15</v>
      </c>
      <c r="B20" s="35" t="s">
        <v>126</v>
      </c>
      <c r="C20" s="26" t="s">
        <v>147</v>
      </c>
      <c r="D20" s="27" t="s">
        <v>208</v>
      </c>
      <c r="E20" s="38" t="s">
        <v>108</v>
      </c>
      <c r="F20" s="26" t="s">
        <v>40</v>
      </c>
      <c r="G20" s="26" t="s">
        <v>183</v>
      </c>
      <c r="H20" s="28">
        <v>111</v>
      </c>
      <c r="I20" s="28">
        <v>111</v>
      </c>
    </row>
    <row r="21" spans="1:9" ht="27.6" x14ac:dyDescent="0.2">
      <c r="A21" s="25">
        <v>16</v>
      </c>
      <c r="B21" s="35" t="s">
        <v>126</v>
      </c>
      <c r="C21" s="26" t="s">
        <v>148</v>
      </c>
      <c r="D21" s="27" t="s">
        <v>206</v>
      </c>
      <c r="E21" s="38" t="s">
        <v>106</v>
      </c>
      <c r="F21" s="26" t="s">
        <v>40</v>
      </c>
      <c r="G21" s="26" t="s">
        <v>184</v>
      </c>
      <c r="H21" s="28">
        <v>340</v>
      </c>
      <c r="I21" s="28">
        <v>340</v>
      </c>
    </row>
    <row r="22" spans="1:9" ht="27.6" x14ac:dyDescent="0.2">
      <c r="A22" s="25">
        <v>17</v>
      </c>
      <c r="B22" s="35" t="s">
        <v>126</v>
      </c>
      <c r="C22" s="26" t="s">
        <v>148</v>
      </c>
      <c r="D22" s="27" t="s">
        <v>206</v>
      </c>
      <c r="E22" s="38" t="s">
        <v>106</v>
      </c>
      <c r="F22" s="26" t="s">
        <v>40</v>
      </c>
      <c r="G22" s="26" t="s">
        <v>185</v>
      </c>
      <c r="H22" s="28">
        <v>340</v>
      </c>
      <c r="I22" s="28">
        <v>340</v>
      </c>
    </row>
    <row r="23" spans="1:9" ht="41.4" x14ac:dyDescent="0.2">
      <c r="A23" s="25">
        <v>18</v>
      </c>
      <c r="B23" s="35" t="s">
        <v>126</v>
      </c>
      <c r="C23" s="26" t="s">
        <v>149</v>
      </c>
      <c r="D23" s="27" t="s">
        <v>208</v>
      </c>
      <c r="E23" s="38" t="s">
        <v>107</v>
      </c>
      <c r="F23" s="26" t="s">
        <v>40</v>
      </c>
      <c r="G23" s="26" t="s">
        <v>186</v>
      </c>
      <c r="H23" s="28">
        <v>499</v>
      </c>
      <c r="I23" s="28">
        <v>499</v>
      </c>
    </row>
    <row r="24" spans="1:9" ht="41.4" x14ac:dyDescent="0.2">
      <c r="A24" s="25">
        <v>19</v>
      </c>
      <c r="B24" s="35" t="s">
        <v>126</v>
      </c>
      <c r="C24" s="26" t="s">
        <v>150</v>
      </c>
      <c r="D24" s="27" t="s">
        <v>209</v>
      </c>
      <c r="E24" s="38" t="s">
        <v>107</v>
      </c>
      <c r="F24" s="26" t="s">
        <v>40</v>
      </c>
      <c r="G24" s="26" t="s">
        <v>187</v>
      </c>
      <c r="H24" s="28">
        <v>222</v>
      </c>
      <c r="I24" s="28">
        <v>222</v>
      </c>
    </row>
    <row r="25" spans="1:9" ht="41.4" x14ac:dyDescent="0.2">
      <c r="A25" s="25">
        <v>20</v>
      </c>
      <c r="B25" s="35" t="s">
        <v>126</v>
      </c>
      <c r="C25" s="26" t="s">
        <v>150</v>
      </c>
      <c r="D25" s="27" t="s">
        <v>209</v>
      </c>
      <c r="E25" s="38" t="s">
        <v>107</v>
      </c>
      <c r="F25" s="26" t="s">
        <v>40</v>
      </c>
      <c r="G25" s="26" t="s">
        <v>188</v>
      </c>
      <c r="H25" s="28">
        <v>222</v>
      </c>
      <c r="I25" s="28">
        <v>222</v>
      </c>
    </row>
    <row r="26" spans="1:9" ht="41.4" x14ac:dyDescent="0.2">
      <c r="A26" s="25">
        <v>21</v>
      </c>
      <c r="B26" s="35" t="s">
        <v>126</v>
      </c>
      <c r="C26" s="26" t="s">
        <v>151</v>
      </c>
      <c r="D26" s="27" t="s">
        <v>208</v>
      </c>
      <c r="E26" s="38" t="s">
        <v>106</v>
      </c>
      <c r="F26" s="26" t="s">
        <v>40</v>
      </c>
      <c r="G26" s="26" t="s">
        <v>189</v>
      </c>
      <c r="H26" s="28">
        <v>666</v>
      </c>
      <c r="I26" s="28">
        <v>666</v>
      </c>
    </row>
    <row r="27" spans="1:9" ht="41.4" x14ac:dyDescent="0.2">
      <c r="A27" s="25">
        <v>22</v>
      </c>
      <c r="B27" s="35" t="s">
        <v>126</v>
      </c>
      <c r="C27" s="26" t="s">
        <v>152</v>
      </c>
      <c r="D27" s="27" t="s">
        <v>208</v>
      </c>
      <c r="E27" s="38" t="s">
        <v>106</v>
      </c>
      <c r="F27" s="26" t="s">
        <v>40</v>
      </c>
      <c r="G27" s="26" t="s">
        <v>190</v>
      </c>
      <c r="H27" s="28">
        <v>222</v>
      </c>
      <c r="I27" s="28">
        <v>222</v>
      </c>
    </row>
    <row r="28" spans="1:9" ht="41.4" x14ac:dyDescent="0.2">
      <c r="A28" s="25">
        <v>23</v>
      </c>
      <c r="B28" s="35" t="s">
        <v>127</v>
      </c>
      <c r="C28" s="26" t="s">
        <v>153</v>
      </c>
      <c r="D28" s="27" t="s">
        <v>209</v>
      </c>
      <c r="E28" s="38" t="s">
        <v>107</v>
      </c>
      <c r="F28" s="26" t="s">
        <v>168</v>
      </c>
      <c r="G28" s="26" t="s">
        <v>191</v>
      </c>
      <c r="H28" s="28">
        <v>375</v>
      </c>
      <c r="I28" s="28">
        <v>375</v>
      </c>
    </row>
    <row r="29" spans="1:9" ht="41.4" x14ac:dyDescent="0.2">
      <c r="A29" s="25">
        <v>24</v>
      </c>
      <c r="B29" s="35" t="s">
        <v>128</v>
      </c>
      <c r="C29" s="26" t="s">
        <v>154</v>
      </c>
      <c r="D29" s="27" t="s">
        <v>208</v>
      </c>
      <c r="E29" s="38" t="s">
        <v>106</v>
      </c>
      <c r="F29" s="26" t="s">
        <v>28</v>
      </c>
      <c r="G29" s="26" t="s">
        <v>192</v>
      </c>
      <c r="H29" s="28">
        <v>2009</v>
      </c>
      <c r="I29" s="28">
        <v>2009</v>
      </c>
    </row>
    <row r="30" spans="1:9" ht="27.6" x14ac:dyDescent="0.2">
      <c r="A30" s="25">
        <v>25</v>
      </c>
      <c r="B30" s="35" t="s">
        <v>129</v>
      </c>
      <c r="C30" s="26" t="s">
        <v>155</v>
      </c>
      <c r="D30" s="27" t="s">
        <v>206</v>
      </c>
      <c r="E30" s="38" t="s">
        <v>107</v>
      </c>
      <c r="F30" s="26" t="s">
        <v>43</v>
      </c>
      <c r="G30" s="26" t="s">
        <v>193</v>
      </c>
      <c r="H30" s="28">
        <v>649</v>
      </c>
      <c r="I30" s="28">
        <v>649</v>
      </c>
    </row>
    <row r="31" spans="1:9" ht="41.4" x14ac:dyDescent="0.2">
      <c r="A31" s="25">
        <v>26</v>
      </c>
      <c r="B31" s="35" t="s">
        <v>130</v>
      </c>
      <c r="C31" s="37" t="s">
        <v>211</v>
      </c>
      <c r="D31" s="27" t="s">
        <v>209</v>
      </c>
      <c r="E31" s="38" t="s">
        <v>108</v>
      </c>
      <c r="F31" s="26" t="s">
        <v>41</v>
      </c>
      <c r="G31" s="37" t="s">
        <v>230</v>
      </c>
      <c r="H31" s="28">
        <v>432</v>
      </c>
      <c r="I31" s="28">
        <v>432</v>
      </c>
    </row>
    <row r="32" spans="1:9" ht="41.4" x14ac:dyDescent="0.2">
      <c r="A32" s="25">
        <v>27</v>
      </c>
      <c r="B32" s="35" t="s">
        <v>130</v>
      </c>
      <c r="C32" s="37" t="s">
        <v>212</v>
      </c>
      <c r="D32" s="27" t="s">
        <v>208</v>
      </c>
      <c r="E32" s="38" t="s">
        <v>108</v>
      </c>
      <c r="F32" s="26" t="s">
        <v>41</v>
      </c>
      <c r="G32" s="37" t="s">
        <v>231</v>
      </c>
      <c r="H32" s="28">
        <v>324</v>
      </c>
      <c r="I32" s="28">
        <v>324</v>
      </c>
    </row>
    <row r="33" spans="1:9" ht="41.4" x14ac:dyDescent="0.2">
      <c r="A33" s="25">
        <v>28</v>
      </c>
      <c r="B33" s="35" t="s">
        <v>131</v>
      </c>
      <c r="C33" s="37" t="s">
        <v>213</v>
      </c>
      <c r="D33" s="27" t="s">
        <v>209</v>
      </c>
      <c r="E33" s="38" t="s">
        <v>108</v>
      </c>
      <c r="F33" s="26" t="s">
        <v>27</v>
      </c>
      <c r="G33" s="26" t="s">
        <v>194</v>
      </c>
      <c r="H33" s="28">
        <v>1804</v>
      </c>
      <c r="I33" s="28">
        <v>1804</v>
      </c>
    </row>
    <row r="34" spans="1:9" ht="41.4" x14ac:dyDescent="0.2">
      <c r="A34" s="25">
        <v>29</v>
      </c>
      <c r="B34" s="35" t="s">
        <v>131</v>
      </c>
      <c r="C34" s="26" t="s">
        <v>156</v>
      </c>
      <c r="D34" s="27" t="s">
        <v>208</v>
      </c>
      <c r="E34" s="38" t="s">
        <v>108</v>
      </c>
      <c r="F34" s="26" t="s">
        <v>27</v>
      </c>
      <c r="G34" s="26" t="s">
        <v>195</v>
      </c>
      <c r="H34" s="28">
        <v>1353</v>
      </c>
      <c r="I34" s="28">
        <v>1353</v>
      </c>
    </row>
    <row r="35" spans="1:9" ht="41.4" x14ac:dyDescent="0.2">
      <c r="A35" s="25">
        <v>30</v>
      </c>
      <c r="B35" s="35" t="s">
        <v>131</v>
      </c>
      <c r="C35" s="37" t="s">
        <v>214</v>
      </c>
      <c r="D35" s="27" t="s">
        <v>208</v>
      </c>
      <c r="E35" s="38" t="s">
        <v>108</v>
      </c>
      <c r="F35" s="26" t="s">
        <v>27</v>
      </c>
      <c r="G35" s="26" t="s">
        <v>196</v>
      </c>
      <c r="H35" s="28">
        <v>1353</v>
      </c>
      <c r="I35" s="28">
        <v>1353</v>
      </c>
    </row>
    <row r="36" spans="1:9" ht="41.4" x14ac:dyDescent="0.2">
      <c r="A36" s="25">
        <v>31</v>
      </c>
      <c r="B36" s="35" t="s">
        <v>132</v>
      </c>
      <c r="C36" s="26" t="s">
        <v>157</v>
      </c>
      <c r="D36" s="27" t="s">
        <v>208</v>
      </c>
      <c r="E36" s="38" t="s">
        <v>107</v>
      </c>
      <c r="F36" s="26" t="s">
        <v>53</v>
      </c>
      <c r="G36" s="26" t="s">
        <v>197</v>
      </c>
      <c r="H36" s="28">
        <v>285</v>
      </c>
      <c r="I36" s="28">
        <v>285</v>
      </c>
    </row>
    <row r="37" spans="1:9" ht="41.4" x14ac:dyDescent="0.2">
      <c r="A37" s="25">
        <v>32</v>
      </c>
      <c r="B37" s="35" t="s">
        <v>133</v>
      </c>
      <c r="C37" s="26" t="s">
        <v>158</v>
      </c>
      <c r="D37" s="27" t="s">
        <v>209</v>
      </c>
      <c r="E37" s="38" t="s">
        <v>108</v>
      </c>
      <c r="F37" s="26" t="s">
        <v>68</v>
      </c>
      <c r="G37" s="26" t="s">
        <v>198</v>
      </c>
      <c r="H37" s="28">
        <v>380</v>
      </c>
      <c r="I37" s="28">
        <v>380</v>
      </c>
    </row>
    <row r="38" spans="1:9" ht="41.4" x14ac:dyDescent="0.2">
      <c r="A38" s="25">
        <v>33</v>
      </c>
      <c r="B38" s="35" t="s">
        <v>133</v>
      </c>
      <c r="C38" s="26" t="s">
        <v>159</v>
      </c>
      <c r="D38" s="27" t="s">
        <v>209</v>
      </c>
      <c r="E38" s="38" t="s">
        <v>107</v>
      </c>
      <c r="F38" s="26" t="s">
        <v>68</v>
      </c>
      <c r="G38" s="26" t="s">
        <v>199</v>
      </c>
      <c r="H38" s="28">
        <v>569</v>
      </c>
      <c r="I38" s="28">
        <v>569</v>
      </c>
    </row>
    <row r="39" spans="1:9" ht="27.6" x14ac:dyDescent="0.2">
      <c r="A39" s="25">
        <v>34</v>
      </c>
      <c r="B39" s="35" t="s">
        <v>7</v>
      </c>
      <c r="C39" s="26" t="s">
        <v>160</v>
      </c>
      <c r="D39" s="27" t="s">
        <v>206</v>
      </c>
      <c r="E39" s="38" t="s">
        <v>108</v>
      </c>
      <c r="F39" s="26" t="s">
        <v>11</v>
      </c>
      <c r="G39" s="26" t="s">
        <v>200</v>
      </c>
      <c r="H39" s="28">
        <v>648</v>
      </c>
      <c r="I39" s="28">
        <v>648</v>
      </c>
    </row>
    <row r="40" spans="1:9" ht="41.4" x14ac:dyDescent="0.2">
      <c r="A40" s="25">
        <v>35</v>
      </c>
      <c r="B40" s="35" t="s">
        <v>7</v>
      </c>
      <c r="C40" s="26" t="s">
        <v>100</v>
      </c>
      <c r="D40" s="27" t="s">
        <v>208</v>
      </c>
      <c r="E40" s="38" t="s">
        <v>106</v>
      </c>
      <c r="F40" s="26" t="s">
        <v>11</v>
      </c>
      <c r="G40" s="26" t="s">
        <v>8</v>
      </c>
      <c r="H40" s="28">
        <v>845</v>
      </c>
      <c r="I40" s="28">
        <v>845</v>
      </c>
    </row>
    <row r="41" spans="1:9" ht="41.4" x14ac:dyDescent="0.2">
      <c r="A41" s="25">
        <v>36</v>
      </c>
      <c r="B41" s="35" t="s">
        <v>7</v>
      </c>
      <c r="C41" s="26" t="s">
        <v>161</v>
      </c>
      <c r="D41" s="27" t="s">
        <v>208</v>
      </c>
      <c r="E41" s="38" t="s">
        <v>108</v>
      </c>
      <c r="F41" s="26" t="s">
        <v>11</v>
      </c>
      <c r="G41" s="26" t="s">
        <v>201</v>
      </c>
      <c r="H41" s="28">
        <v>423</v>
      </c>
      <c r="I41" s="28">
        <v>423</v>
      </c>
    </row>
    <row r="42" spans="1:9" ht="41.4" x14ac:dyDescent="0.2">
      <c r="A42" s="25">
        <v>37</v>
      </c>
      <c r="B42" s="35" t="s">
        <v>7</v>
      </c>
      <c r="C42" s="26" t="s">
        <v>162</v>
      </c>
      <c r="D42" s="27" t="s">
        <v>208</v>
      </c>
      <c r="E42" s="38" t="s">
        <v>108</v>
      </c>
      <c r="F42" s="26" t="s">
        <v>11</v>
      </c>
      <c r="G42" s="26" t="s">
        <v>202</v>
      </c>
      <c r="H42" s="28">
        <v>423</v>
      </c>
      <c r="I42" s="28">
        <v>423</v>
      </c>
    </row>
    <row r="43" spans="1:9" ht="41.4" x14ac:dyDescent="0.2">
      <c r="A43" s="25">
        <v>38</v>
      </c>
      <c r="B43" s="35" t="s">
        <v>134</v>
      </c>
      <c r="C43" s="26" t="s">
        <v>163</v>
      </c>
      <c r="D43" s="27" t="s">
        <v>209</v>
      </c>
      <c r="E43" s="38" t="s">
        <v>107</v>
      </c>
      <c r="F43" s="26" t="s">
        <v>88</v>
      </c>
      <c r="G43" s="26" t="s">
        <v>203</v>
      </c>
      <c r="H43" s="28">
        <v>376</v>
      </c>
      <c r="I43" s="28">
        <v>376</v>
      </c>
    </row>
    <row r="44" spans="1:9" ht="41.4" x14ac:dyDescent="0.2">
      <c r="A44" s="25">
        <v>39</v>
      </c>
      <c r="B44" s="35" t="s">
        <v>135</v>
      </c>
      <c r="C44" s="26" t="s">
        <v>164</v>
      </c>
      <c r="D44" s="27" t="s">
        <v>208</v>
      </c>
      <c r="E44" s="38" t="s">
        <v>108</v>
      </c>
      <c r="F44" s="26" t="s">
        <v>52</v>
      </c>
      <c r="G44" s="26" t="s">
        <v>204</v>
      </c>
      <c r="H44" s="28">
        <v>195</v>
      </c>
      <c r="I44" s="28">
        <v>195</v>
      </c>
    </row>
    <row r="45" spans="1:9" ht="41.4" x14ac:dyDescent="0.2">
      <c r="A45" s="25">
        <v>40</v>
      </c>
      <c r="B45" s="35" t="s">
        <v>135</v>
      </c>
      <c r="C45" s="26" t="s">
        <v>165</v>
      </c>
      <c r="D45" s="27" t="s">
        <v>208</v>
      </c>
      <c r="E45" s="38" t="s">
        <v>107</v>
      </c>
      <c r="F45" s="26" t="s">
        <v>52</v>
      </c>
      <c r="G45" s="26" t="s">
        <v>205</v>
      </c>
      <c r="H45" s="28">
        <v>293</v>
      </c>
      <c r="I45" s="28">
        <v>293</v>
      </c>
    </row>
    <row r="46" spans="1:9" s="2" customFormat="1" ht="13.8" x14ac:dyDescent="0.25">
      <c r="A46" s="29"/>
      <c r="B46" s="30" t="s">
        <v>1</v>
      </c>
      <c r="C46" s="30"/>
      <c r="D46" s="30"/>
      <c r="E46" s="30"/>
      <c r="F46" s="30"/>
      <c r="G46" s="30"/>
      <c r="H46" s="31">
        <f>SUM(H6:H45)</f>
        <v>21507</v>
      </c>
      <c r="I46" s="31">
        <f>SUM(I6:I45)</f>
        <v>21507</v>
      </c>
    </row>
    <row r="47" spans="1:9" ht="31.2" customHeight="1" x14ac:dyDescent="0.2">
      <c r="A47" s="55" t="s">
        <v>109</v>
      </c>
      <c r="B47" s="55"/>
      <c r="C47" s="55"/>
      <c r="D47" s="55"/>
      <c r="E47" s="55"/>
      <c r="F47" s="55"/>
      <c r="G47" s="55"/>
      <c r="H47" s="55"/>
      <c r="I47" s="55"/>
    </row>
    <row r="48" spans="1:9" ht="15" customHeight="1" x14ac:dyDescent="0.2">
      <c r="B48" s="1"/>
      <c r="C48" s="6"/>
      <c r="D48" s="6"/>
      <c r="E48" s="6"/>
      <c r="G48" s="6"/>
    </row>
    <row r="49" spans="2:7" x14ac:dyDescent="0.2">
      <c r="B49" s="1"/>
      <c r="C49" s="6"/>
      <c r="D49" s="6"/>
      <c r="E49" s="6"/>
      <c r="G49" s="6"/>
    </row>
  </sheetData>
  <mergeCells count="4">
    <mergeCell ref="A47:I47"/>
    <mergeCell ref="A1:I1"/>
    <mergeCell ref="A2:I2"/>
    <mergeCell ref="A3:I3"/>
  </mergeCells>
  <conditionalFormatting sqref="G6:G45">
    <cfRule type="duplicateValues" dxfId="0" priority="1"/>
  </conditionalFormatting>
  <pageMargins left="0.43307086614173229" right="0.43307086614173229" top="0.74803149606299213" bottom="0.74803149606299213" header="0.31496062992125984" footer="0.31496062992125984"/>
  <pageSetup paperSize="9" scale="71" fitToHeight="0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08"/>
  <sheetViews>
    <sheetView showGridLines="0" topLeftCell="A96" zoomScaleNormal="100" workbookViewId="0">
      <selection activeCell="A103" sqref="A103:S103"/>
    </sheetView>
  </sheetViews>
  <sheetFormatPr defaultColWidth="9" defaultRowHeight="13.2" x14ac:dyDescent="0.25"/>
  <cols>
    <col min="1" max="1" width="25.09765625" style="10" customWidth="1"/>
    <col min="2" max="2" width="3.8984375" style="10" bestFit="1" customWidth="1"/>
    <col min="3" max="4" width="6.3984375" style="10" bestFit="1" customWidth="1"/>
    <col min="5" max="5" width="6.796875" style="10" bestFit="1" customWidth="1"/>
    <col min="6" max="6" width="6.3984375" style="10" bestFit="1" customWidth="1"/>
    <col min="7" max="7" width="10.09765625" style="10" bestFit="1" customWidth="1"/>
    <col min="8" max="8" width="5.09765625" style="10" bestFit="1" customWidth="1"/>
    <col min="9" max="9" width="7.19921875" style="10" bestFit="1" customWidth="1"/>
    <col min="10" max="10" width="6" style="10" bestFit="1" customWidth="1"/>
    <col min="11" max="11" width="5.09765625" style="10" bestFit="1" customWidth="1"/>
    <col min="12" max="12" width="7.8984375" style="10" bestFit="1" customWidth="1"/>
    <col min="13" max="13" width="6" style="10" bestFit="1" customWidth="1"/>
    <col min="14" max="14" width="5.09765625" style="10" bestFit="1" customWidth="1"/>
    <col min="15" max="15" width="7.8984375" style="10" bestFit="1" customWidth="1"/>
    <col min="16" max="16" width="6" style="10" bestFit="1" customWidth="1"/>
    <col min="17" max="17" width="5.09765625" style="10" bestFit="1" customWidth="1"/>
    <col min="18" max="18" width="7.8984375" style="10" bestFit="1" customWidth="1"/>
    <col min="19" max="19" width="6" style="10" bestFit="1" customWidth="1"/>
    <col min="20" max="16384" width="9" style="10"/>
  </cols>
  <sheetData>
    <row r="1" spans="1:13" s="8" customFormat="1" ht="30" customHeight="1" x14ac:dyDescent="0.25">
      <c r="A1" s="59" t="s">
        <v>217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s="8" customFormat="1" ht="12.7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8" customFormat="1" ht="13.8" x14ac:dyDescent="0.25">
      <c r="A3" s="14" t="s">
        <v>117</v>
      </c>
      <c r="B3" s="14"/>
      <c r="C3" s="14"/>
      <c r="D3" s="14"/>
      <c r="E3" s="14"/>
      <c r="F3" s="14"/>
      <c r="G3" s="14"/>
      <c r="H3" s="14"/>
      <c r="I3" s="14"/>
      <c r="J3" s="15"/>
      <c r="K3" s="15"/>
      <c r="L3" s="15"/>
      <c r="M3" s="15"/>
    </row>
    <row r="4" spans="1:13" s="8" customFormat="1" ht="13.8" x14ac:dyDescent="0.25">
      <c r="A4" s="14" t="s">
        <v>96</v>
      </c>
      <c r="B4" s="14"/>
      <c r="C4" s="14"/>
      <c r="D4" s="14"/>
      <c r="E4" s="14"/>
      <c r="F4" s="14"/>
      <c r="G4" s="14"/>
      <c r="H4" s="14"/>
      <c r="I4" s="14"/>
      <c r="J4" s="15"/>
      <c r="K4" s="15"/>
      <c r="L4" s="15"/>
      <c r="M4" s="15"/>
    </row>
    <row r="5" spans="1:13" s="8" customFormat="1" ht="13.8" x14ac:dyDescent="0.25">
      <c r="A5" s="20" t="s">
        <v>218</v>
      </c>
      <c r="B5" s="14"/>
      <c r="C5" s="14"/>
      <c r="D5" s="14"/>
      <c r="E5" s="14"/>
      <c r="F5" s="14"/>
      <c r="G5" s="14"/>
      <c r="H5" s="14"/>
      <c r="I5" s="14"/>
      <c r="J5" s="15"/>
      <c r="K5" s="15"/>
      <c r="L5" s="15"/>
      <c r="M5" s="15"/>
    </row>
    <row r="6" spans="1:13" s="8" customFormat="1" ht="13.8" x14ac:dyDescent="0.25">
      <c r="A6" s="16" t="s">
        <v>219</v>
      </c>
      <c r="B6" s="16"/>
      <c r="C6" s="16"/>
      <c r="D6" s="16"/>
      <c r="E6" s="16"/>
      <c r="F6" s="16"/>
      <c r="G6" s="16"/>
      <c r="H6" s="16"/>
      <c r="I6" s="16"/>
      <c r="J6" s="15"/>
      <c r="K6" s="15"/>
      <c r="L6" s="15"/>
      <c r="M6" s="15"/>
    </row>
    <row r="7" spans="1:13" s="8" customFormat="1" ht="13.8" x14ac:dyDescent="0.25">
      <c r="A7" s="16" t="s">
        <v>220</v>
      </c>
      <c r="B7" s="16"/>
      <c r="C7" s="16"/>
      <c r="D7" s="16"/>
      <c r="E7" s="16"/>
      <c r="F7" s="16"/>
      <c r="G7" s="16"/>
      <c r="H7" s="16"/>
      <c r="I7" s="16"/>
      <c r="J7" s="15"/>
      <c r="K7" s="15"/>
      <c r="L7" s="15"/>
      <c r="M7" s="15"/>
    </row>
    <row r="8" spans="1:13" s="8" customFormat="1" ht="13.8" x14ac:dyDescent="0.25">
      <c r="A8" s="16" t="s">
        <v>221</v>
      </c>
      <c r="B8" s="16"/>
      <c r="C8" s="16"/>
      <c r="D8" s="16"/>
      <c r="E8" s="16"/>
      <c r="F8" s="16"/>
      <c r="G8" s="16"/>
      <c r="H8" s="16"/>
      <c r="I8" s="16"/>
      <c r="J8" s="15"/>
      <c r="K8" s="15"/>
      <c r="L8" s="15"/>
      <c r="M8" s="15"/>
    </row>
    <row r="9" spans="1:13" s="8" customFormat="1" ht="13.8" x14ac:dyDescent="0.25">
      <c r="A9" s="17" t="s">
        <v>222</v>
      </c>
      <c r="B9" s="17"/>
      <c r="C9" s="17"/>
      <c r="D9" s="17"/>
      <c r="E9" s="17"/>
      <c r="F9" s="17"/>
      <c r="G9" s="17"/>
      <c r="H9" s="17"/>
      <c r="I9" s="17"/>
      <c r="J9" s="15"/>
      <c r="K9" s="15"/>
      <c r="L9" s="15"/>
      <c r="M9" s="15"/>
    </row>
    <row r="10" spans="1:13" s="8" customFormat="1" ht="13.8" x14ac:dyDescent="0.25">
      <c r="A10" s="14" t="s">
        <v>13</v>
      </c>
      <c r="B10" s="14"/>
      <c r="C10" s="14"/>
      <c r="D10" s="14"/>
      <c r="E10" s="14"/>
      <c r="F10" s="14"/>
      <c r="G10" s="14"/>
      <c r="H10" s="14"/>
      <c r="I10" s="14"/>
      <c r="J10" s="15"/>
      <c r="K10" s="15"/>
      <c r="L10" s="15"/>
      <c r="M10" s="15"/>
    </row>
    <row r="11" spans="1:13" s="8" customFormat="1" ht="174.9" customHeight="1" x14ac:dyDescent="0.25">
      <c r="A11" s="60" t="s">
        <v>223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s="8" customFormat="1" ht="13.8" x14ac:dyDescent="0.25">
      <c r="A12" s="16" t="s">
        <v>97</v>
      </c>
      <c r="B12" s="16"/>
      <c r="C12" s="16"/>
      <c r="D12" s="16"/>
      <c r="E12" s="16"/>
      <c r="F12" s="16"/>
      <c r="G12" s="16"/>
      <c r="H12" s="16"/>
      <c r="I12" s="15"/>
      <c r="J12" s="15"/>
      <c r="K12" s="15"/>
      <c r="L12" s="15"/>
      <c r="M12" s="15"/>
    </row>
    <row r="13" spans="1:13" s="8" customFormat="1" ht="13.8" x14ac:dyDescent="0.25">
      <c r="A13" s="16" t="s">
        <v>98</v>
      </c>
      <c r="B13" s="16"/>
      <c r="C13" s="16"/>
      <c r="D13" s="16"/>
      <c r="E13" s="16"/>
      <c r="F13" s="16"/>
      <c r="G13" s="16"/>
      <c r="H13" s="16"/>
      <c r="I13" s="15"/>
      <c r="J13" s="15"/>
      <c r="K13" s="15"/>
      <c r="L13" s="15"/>
      <c r="M13" s="15"/>
    </row>
    <row r="14" spans="1:13" s="8" customFormat="1" ht="13.8" x14ac:dyDescent="0.25">
      <c r="A14" s="18" t="s">
        <v>224</v>
      </c>
      <c r="B14" s="18"/>
      <c r="C14" s="18"/>
      <c r="D14" s="18"/>
      <c r="E14" s="18"/>
      <c r="F14" s="18"/>
      <c r="G14" s="18"/>
      <c r="H14" s="18"/>
      <c r="I14" s="19"/>
      <c r="J14" s="15"/>
      <c r="K14" s="15"/>
      <c r="L14" s="15"/>
      <c r="M14" s="15"/>
    </row>
    <row r="15" spans="1:13" s="8" customFormat="1" ht="13.8" x14ac:dyDescent="0.25">
      <c r="A15" s="14" t="s">
        <v>14</v>
      </c>
      <c r="B15" s="14"/>
      <c r="C15" s="14"/>
      <c r="D15" s="14"/>
      <c r="E15" s="14"/>
      <c r="F15" s="14"/>
      <c r="G15" s="14"/>
      <c r="H15" s="14"/>
      <c r="I15" s="14"/>
      <c r="J15" s="15"/>
      <c r="K15" s="15"/>
      <c r="L15" s="15"/>
      <c r="M15" s="15"/>
    </row>
    <row r="16" spans="1:13" s="8" customFormat="1" ht="13.8" x14ac:dyDescent="0.25">
      <c r="A16" s="39" t="s">
        <v>104</v>
      </c>
      <c r="B16" s="18"/>
      <c r="C16" s="18"/>
      <c r="D16" s="18"/>
      <c r="E16" s="18"/>
      <c r="F16" s="18"/>
      <c r="G16" s="18"/>
      <c r="H16" s="18"/>
      <c r="I16" s="19"/>
      <c r="J16" s="15"/>
      <c r="K16" s="15"/>
      <c r="L16" s="15"/>
      <c r="M16" s="15"/>
    </row>
    <row r="17" spans="1:19" s="8" customFormat="1" ht="13.8" x14ac:dyDescent="0.25">
      <c r="A17" s="18" t="s">
        <v>15</v>
      </c>
      <c r="B17" s="18"/>
      <c r="C17" s="18"/>
      <c r="D17" s="18"/>
      <c r="E17" s="18"/>
      <c r="F17" s="18"/>
      <c r="G17" s="18"/>
      <c r="H17" s="18"/>
      <c r="I17" s="18"/>
      <c r="J17" s="15"/>
      <c r="K17" s="15"/>
      <c r="L17" s="15"/>
      <c r="M17" s="15"/>
    </row>
    <row r="18" spans="1:19" s="8" customFormat="1" ht="13.8" x14ac:dyDescent="0.25">
      <c r="A18" s="18" t="s">
        <v>16</v>
      </c>
      <c r="B18" s="18"/>
      <c r="C18" s="18"/>
      <c r="D18" s="18"/>
      <c r="E18" s="18"/>
      <c r="F18" s="18"/>
      <c r="G18" s="18"/>
      <c r="H18" s="18"/>
      <c r="I18" s="19"/>
      <c r="J18" s="15"/>
      <c r="K18" s="15"/>
      <c r="L18" s="15"/>
      <c r="M18" s="15"/>
    </row>
    <row r="19" spans="1:19" s="8" customFormat="1" ht="13.8" x14ac:dyDescent="0.25">
      <c r="A19" s="20" t="s">
        <v>225</v>
      </c>
      <c r="B19" s="18"/>
      <c r="C19" s="18"/>
      <c r="D19" s="18"/>
      <c r="E19" s="18"/>
      <c r="F19" s="18"/>
      <c r="G19" s="18"/>
      <c r="H19" s="18"/>
      <c r="I19" s="19"/>
      <c r="J19" s="19"/>
      <c r="K19" s="19"/>
      <c r="L19" s="19"/>
      <c r="M19" s="19"/>
    </row>
    <row r="20" spans="1:19" s="8" customFormat="1" ht="13.8" x14ac:dyDescent="0.25">
      <c r="A20" s="20" t="s">
        <v>105</v>
      </c>
      <c r="B20" s="18"/>
      <c r="C20" s="18"/>
      <c r="D20" s="18"/>
      <c r="E20" s="18"/>
      <c r="F20" s="18"/>
      <c r="G20" s="18"/>
      <c r="H20" s="18"/>
      <c r="I20" s="19"/>
      <c r="J20" s="19"/>
      <c r="K20" s="19"/>
      <c r="L20" s="19"/>
      <c r="M20" s="19"/>
    </row>
    <row r="21" spans="1:19" s="8" customFormat="1" ht="13.8" x14ac:dyDescent="0.25">
      <c r="A21" s="20" t="s">
        <v>101</v>
      </c>
      <c r="B21" s="18"/>
      <c r="C21" s="18"/>
      <c r="D21" s="18"/>
      <c r="E21" s="18"/>
      <c r="F21" s="18"/>
      <c r="G21" s="18"/>
      <c r="H21" s="18"/>
      <c r="I21" s="19"/>
      <c r="J21" s="19"/>
      <c r="K21" s="19"/>
      <c r="L21" s="19"/>
      <c r="M21" s="19"/>
    </row>
    <row r="22" spans="1:19" s="8" customFormat="1" x14ac:dyDescent="0.25">
      <c r="A22" s="11"/>
      <c r="B22" s="7"/>
      <c r="C22" s="7"/>
      <c r="D22" s="7"/>
      <c r="E22" s="7"/>
      <c r="F22" s="7"/>
      <c r="G22" s="7"/>
      <c r="H22" s="7"/>
      <c r="I22" s="9"/>
      <c r="J22" s="9"/>
      <c r="K22" s="9"/>
      <c r="L22" s="9"/>
      <c r="M22" s="9"/>
    </row>
    <row r="23" spans="1:19" s="8" customFormat="1" ht="13.8" thickBot="1" x14ac:dyDescent="0.3">
      <c r="A23" s="40" t="s">
        <v>111</v>
      </c>
      <c r="B23" s="7"/>
      <c r="C23" s="7"/>
      <c r="D23" s="7"/>
      <c r="E23" s="7"/>
      <c r="F23" s="7"/>
      <c r="G23" s="7"/>
      <c r="H23" s="7"/>
      <c r="I23" s="7"/>
      <c r="J23" s="9"/>
      <c r="K23" s="9"/>
      <c r="L23" s="9"/>
      <c r="M23" s="9"/>
    </row>
    <row r="24" spans="1:19" s="8" customFormat="1" ht="28.8" customHeight="1" x14ac:dyDescent="0.25">
      <c r="A24" s="61" t="s">
        <v>9</v>
      </c>
      <c r="B24" s="63" t="s">
        <v>17</v>
      </c>
      <c r="C24" s="63" t="s">
        <v>18</v>
      </c>
      <c r="D24" s="63" t="s">
        <v>19</v>
      </c>
      <c r="E24" s="63" t="s">
        <v>20</v>
      </c>
      <c r="F24" s="63" t="s">
        <v>21</v>
      </c>
      <c r="G24" s="63" t="s">
        <v>103</v>
      </c>
      <c r="H24" s="63" t="s">
        <v>226</v>
      </c>
      <c r="I24" s="63"/>
      <c r="J24" s="63"/>
      <c r="K24" s="63" t="s">
        <v>110</v>
      </c>
      <c r="L24" s="63"/>
      <c r="M24" s="63"/>
      <c r="N24" s="63" t="s">
        <v>227</v>
      </c>
      <c r="O24" s="63"/>
      <c r="P24" s="63"/>
      <c r="Q24" s="63" t="s">
        <v>228</v>
      </c>
      <c r="R24" s="63"/>
      <c r="S24" s="67"/>
    </row>
    <row r="25" spans="1:19" s="8" customFormat="1" ht="13.8" x14ac:dyDescent="0.25">
      <c r="A25" s="62"/>
      <c r="B25" s="64"/>
      <c r="C25" s="64"/>
      <c r="D25" s="64"/>
      <c r="E25" s="64"/>
      <c r="F25" s="64"/>
      <c r="G25" s="64"/>
      <c r="H25" s="41" t="s">
        <v>22</v>
      </c>
      <c r="I25" s="41" t="s">
        <v>23</v>
      </c>
      <c r="J25" s="41" t="s">
        <v>24</v>
      </c>
      <c r="K25" s="41" t="s">
        <v>22</v>
      </c>
      <c r="L25" s="41" t="s">
        <v>25</v>
      </c>
      <c r="M25" s="41" t="s">
        <v>24</v>
      </c>
      <c r="N25" s="41" t="s">
        <v>22</v>
      </c>
      <c r="O25" s="41" t="s">
        <v>25</v>
      </c>
      <c r="P25" s="41" t="s">
        <v>24</v>
      </c>
      <c r="Q25" s="41" t="s">
        <v>22</v>
      </c>
      <c r="R25" s="41" t="s">
        <v>25</v>
      </c>
      <c r="S25" s="42" t="s">
        <v>24</v>
      </c>
    </row>
    <row r="26" spans="1:19" s="8" customFormat="1" ht="17.399999999999999" hidden="1" customHeight="1" x14ac:dyDescent="0.25">
      <c r="A26" s="43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</row>
    <row r="27" spans="1:19" s="8" customFormat="1" ht="13.8" x14ac:dyDescent="0.25">
      <c r="A27" s="44" t="s">
        <v>10</v>
      </c>
      <c r="B27" s="45">
        <v>190</v>
      </c>
      <c r="C27" s="46">
        <f t="shared" ref="C27:C90" si="0">B27/226</f>
        <v>0.84070796460176989</v>
      </c>
      <c r="D27" s="46">
        <v>0.11815992292870904</v>
      </c>
      <c r="E27" s="46">
        <f t="shared" ref="E27:E90" si="1">IF(D27&lt;MEDIAN($D$27:$D$97),MEDIAN($D$27:$D$97),D27)</f>
        <v>0.11815992292870904</v>
      </c>
      <c r="F27" s="46">
        <f t="shared" ref="F27:F90" si="2">C27*E27</f>
        <v>9.9337988302896973E-2</v>
      </c>
      <c r="G27" s="46">
        <f t="shared" ref="G27:G90" si="3">(9*(F27-MIN($F$27:$F$97))/(MAX($F$27:$F$97)-MIN($F$27:$F$97))+1)/10</f>
        <v>1</v>
      </c>
      <c r="H27" s="47">
        <f>5000*1*1.4*G27</f>
        <v>7000</v>
      </c>
      <c r="I27" s="47">
        <f>5000*0.75*1.4*G27</f>
        <v>5250</v>
      </c>
      <c r="J27" s="47">
        <f>5000*0.5*1.4*G27</f>
        <v>3500</v>
      </c>
      <c r="K27" s="47">
        <f>5000*1*1.15*G27</f>
        <v>5750</v>
      </c>
      <c r="L27" s="47">
        <f>5000*0.75*1.15*G27</f>
        <v>4312.5</v>
      </c>
      <c r="M27" s="47">
        <f>5000*0.5*1.15*G27</f>
        <v>2875</v>
      </c>
      <c r="N27" s="47">
        <f>5000*1*1*G27</f>
        <v>5000</v>
      </c>
      <c r="O27" s="47">
        <f>5000*0.75*1*G27</f>
        <v>3750</v>
      </c>
      <c r="P27" s="47">
        <f>5000*0.5*1*G27</f>
        <v>2500</v>
      </c>
      <c r="Q27" s="47">
        <f>5000*1*0.75*G27</f>
        <v>3750</v>
      </c>
      <c r="R27" s="47">
        <f>5000*0.75*0.75*G27</f>
        <v>2812.5</v>
      </c>
      <c r="S27" s="48">
        <f>5000*0.5*0.75*G27</f>
        <v>1875</v>
      </c>
    </row>
    <row r="28" spans="1:19" s="8" customFormat="1" ht="13.8" x14ac:dyDescent="0.25">
      <c r="A28" s="44" t="s">
        <v>26</v>
      </c>
      <c r="B28" s="45">
        <v>211</v>
      </c>
      <c r="C28" s="46">
        <f t="shared" si="0"/>
        <v>0.9336283185840708</v>
      </c>
      <c r="D28" s="46">
        <v>0.10151734104046239</v>
      </c>
      <c r="E28" s="46">
        <f t="shared" si="1"/>
        <v>0.10151734104046239</v>
      </c>
      <c r="F28" s="46">
        <f t="shared" si="2"/>
        <v>9.4779464422732593E-2</v>
      </c>
      <c r="G28" s="46">
        <f t="shared" si="3"/>
        <v>0.95868429369969677</v>
      </c>
      <c r="H28" s="47">
        <f t="shared" ref="H28:H91" si="4">5000*1*1.4*G28</f>
        <v>6710.7900558978772</v>
      </c>
      <c r="I28" s="47">
        <f t="shared" ref="I28:I91" si="5">5000*0.75*1.4*G28</f>
        <v>5033.0925419234081</v>
      </c>
      <c r="J28" s="47">
        <f t="shared" ref="J28:J91" si="6">5000*0.5*1.4*G28</f>
        <v>3355.3950279489386</v>
      </c>
      <c r="K28" s="47">
        <f t="shared" ref="K28:K91" si="7">5000*1*1.15*G28</f>
        <v>5512.4346887732563</v>
      </c>
      <c r="L28" s="47">
        <f t="shared" ref="L28:L91" si="8">5000*0.75*1.15*G28</f>
        <v>4134.326016579942</v>
      </c>
      <c r="M28" s="47">
        <f t="shared" ref="M28:M91" si="9">5000*0.5*1.15*G28</f>
        <v>2756.2173443866282</v>
      </c>
      <c r="N28" s="47">
        <f t="shared" ref="N28:N91" si="10">5000*1*1*G28</f>
        <v>4793.4214684984836</v>
      </c>
      <c r="O28" s="47">
        <f t="shared" ref="O28:O91" si="11">5000*0.75*1*G28</f>
        <v>3595.0661013738627</v>
      </c>
      <c r="P28" s="47">
        <f t="shared" ref="P28:P91" si="12">5000*0.5*1*G28</f>
        <v>2396.7107342492418</v>
      </c>
      <c r="Q28" s="47">
        <f t="shared" ref="Q28:Q91" si="13">5000*1*0.75*G28</f>
        <v>3595.0661013738627</v>
      </c>
      <c r="R28" s="47">
        <f t="shared" ref="R28:R91" si="14">5000*0.75*0.75*G28</f>
        <v>2696.299576030397</v>
      </c>
      <c r="S28" s="48">
        <f t="shared" ref="S28:S91" si="15">5000*0.5*0.75*G28</f>
        <v>1797.5330506869313</v>
      </c>
    </row>
    <row r="29" spans="1:19" s="8" customFormat="1" ht="13.8" x14ac:dyDescent="0.25">
      <c r="A29" s="44" t="s">
        <v>27</v>
      </c>
      <c r="B29" s="45">
        <v>210</v>
      </c>
      <c r="C29" s="46">
        <f t="shared" si="0"/>
        <v>0.92920353982300885</v>
      </c>
      <c r="D29" s="46">
        <v>7.3831888246628119E-2</v>
      </c>
      <c r="E29" s="46">
        <f t="shared" si="1"/>
        <v>7.3831888246628119E-2</v>
      </c>
      <c r="F29" s="46">
        <f t="shared" si="2"/>
        <v>6.8604851910583645E-2</v>
      </c>
      <c r="G29" s="46">
        <f t="shared" si="3"/>
        <v>0.72145341995527956</v>
      </c>
      <c r="H29" s="47">
        <f t="shared" si="4"/>
        <v>5050.1739396869571</v>
      </c>
      <c r="I29" s="47">
        <f t="shared" si="5"/>
        <v>3787.6304547652176</v>
      </c>
      <c r="J29" s="47">
        <f t="shared" si="6"/>
        <v>2525.0869698434785</v>
      </c>
      <c r="K29" s="47">
        <f t="shared" si="7"/>
        <v>4148.3571647428571</v>
      </c>
      <c r="L29" s="47">
        <f t="shared" si="8"/>
        <v>3111.267873557143</v>
      </c>
      <c r="M29" s="47">
        <f t="shared" si="9"/>
        <v>2074.1785823714285</v>
      </c>
      <c r="N29" s="47">
        <f t="shared" si="10"/>
        <v>3607.267099776398</v>
      </c>
      <c r="O29" s="47">
        <f t="shared" si="11"/>
        <v>2705.4503248322985</v>
      </c>
      <c r="P29" s="47">
        <f t="shared" si="12"/>
        <v>1803.633549888199</v>
      </c>
      <c r="Q29" s="47">
        <f t="shared" si="13"/>
        <v>2705.4503248322985</v>
      </c>
      <c r="R29" s="47">
        <f t="shared" si="14"/>
        <v>2029.0877436242238</v>
      </c>
      <c r="S29" s="48">
        <f t="shared" si="15"/>
        <v>1352.7251624161493</v>
      </c>
    </row>
    <row r="30" spans="1:19" s="8" customFormat="1" ht="13.8" x14ac:dyDescent="0.25">
      <c r="A30" s="44" t="s">
        <v>29</v>
      </c>
      <c r="B30" s="45">
        <v>209</v>
      </c>
      <c r="C30" s="46">
        <f t="shared" si="0"/>
        <v>0.9247787610619469</v>
      </c>
      <c r="D30" s="46">
        <v>6.7112235067437367E-2</v>
      </c>
      <c r="E30" s="46">
        <f t="shared" si="1"/>
        <v>6.7112235067437367E-2</v>
      </c>
      <c r="F30" s="46">
        <f t="shared" si="2"/>
        <v>6.2063969597762877E-2</v>
      </c>
      <c r="G30" s="46">
        <f t="shared" si="3"/>
        <v>0.66217081451423798</v>
      </c>
      <c r="H30" s="47">
        <f t="shared" si="4"/>
        <v>4635.1957015996659</v>
      </c>
      <c r="I30" s="47">
        <f t="shared" si="5"/>
        <v>3476.3967761997492</v>
      </c>
      <c r="J30" s="47">
        <f t="shared" si="6"/>
        <v>2317.5978507998329</v>
      </c>
      <c r="K30" s="47">
        <f t="shared" si="7"/>
        <v>3807.4821834568684</v>
      </c>
      <c r="L30" s="47">
        <f t="shared" si="8"/>
        <v>2855.6116375926513</v>
      </c>
      <c r="M30" s="47">
        <f t="shared" si="9"/>
        <v>1903.7410917284342</v>
      </c>
      <c r="N30" s="47">
        <f t="shared" si="10"/>
        <v>3310.85407257119</v>
      </c>
      <c r="O30" s="47">
        <f t="shared" si="11"/>
        <v>2483.1405544283925</v>
      </c>
      <c r="P30" s="47">
        <f t="shared" si="12"/>
        <v>1655.427036285595</v>
      </c>
      <c r="Q30" s="47">
        <f t="shared" si="13"/>
        <v>2483.1405544283925</v>
      </c>
      <c r="R30" s="47">
        <f t="shared" si="14"/>
        <v>1862.3554158212944</v>
      </c>
      <c r="S30" s="48">
        <f t="shared" si="15"/>
        <v>1241.5702772141963</v>
      </c>
    </row>
    <row r="31" spans="1:19" s="8" customFormat="1" ht="13.8" x14ac:dyDescent="0.25">
      <c r="A31" s="44" t="s">
        <v>34</v>
      </c>
      <c r="B31" s="45">
        <v>130</v>
      </c>
      <c r="C31" s="46">
        <f t="shared" si="0"/>
        <v>0.5752212389380531</v>
      </c>
      <c r="D31" s="46">
        <v>8.6018786127167624E-2</v>
      </c>
      <c r="E31" s="46">
        <f t="shared" si="1"/>
        <v>8.6018786127167624E-2</v>
      </c>
      <c r="F31" s="46">
        <f t="shared" si="2"/>
        <v>4.9479832728016773E-2</v>
      </c>
      <c r="G31" s="46">
        <f t="shared" si="3"/>
        <v>0.54811580095697676</v>
      </c>
      <c r="H31" s="47">
        <f t="shared" si="4"/>
        <v>3836.8106066988375</v>
      </c>
      <c r="I31" s="47">
        <f t="shared" si="5"/>
        <v>2877.6079550241279</v>
      </c>
      <c r="J31" s="47">
        <f t="shared" si="6"/>
        <v>1918.4053033494188</v>
      </c>
      <c r="K31" s="47">
        <f t="shared" si="7"/>
        <v>3151.6658555026165</v>
      </c>
      <c r="L31" s="47">
        <f t="shared" si="8"/>
        <v>2363.7493916269623</v>
      </c>
      <c r="M31" s="47">
        <f t="shared" si="9"/>
        <v>1575.8329277513083</v>
      </c>
      <c r="N31" s="47">
        <f t="shared" si="10"/>
        <v>2740.5790047848836</v>
      </c>
      <c r="O31" s="47">
        <f t="shared" si="11"/>
        <v>2055.4342535886631</v>
      </c>
      <c r="P31" s="47">
        <f t="shared" si="12"/>
        <v>1370.2895023924418</v>
      </c>
      <c r="Q31" s="47">
        <f t="shared" si="13"/>
        <v>2055.4342535886631</v>
      </c>
      <c r="R31" s="47">
        <f t="shared" si="14"/>
        <v>1541.5756901914972</v>
      </c>
      <c r="S31" s="48">
        <f t="shared" si="15"/>
        <v>1027.7171267943315</v>
      </c>
    </row>
    <row r="32" spans="1:19" s="8" customFormat="1" ht="13.8" x14ac:dyDescent="0.25">
      <c r="A32" s="44" t="s">
        <v>28</v>
      </c>
      <c r="B32" s="45">
        <v>214</v>
      </c>
      <c r="C32" s="46">
        <f t="shared" si="0"/>
        <v>0.94690265486725667</v>
      </c>
      <c r="D32" s="46">
        <v>5.0818882466281301E-2</v>
      </c>
      <c r="E32" s="46">
        <f t="shared" si="1"/>
        <v>5.0818882466281301E-2</v>
      </c>
      <c r="F32" s="46">
        <f t="shared" si="2"/>
        <v>4.8120534724708841E-2</v>
      </c>
      <c r="G32" s="46">
        <f t="shared" si="3"/>
        <v>0.53579594510986128</v>
      </c>
      <c r="H32" s="47">
        <f t="shared" si="4"/>
        <v>3750.571615769029</v>
      </c>
      <c r="I32" s="47">
        <f t="shared" si="5"/>
        <v>2812.9287118267716</v>
      </c>
      <c r="J32" s="47">
        <f t="shared" si="6"/>
        <v>1875.2858078845145</v>
      </c>
      <c r="K32" s="47">
        <f t="shared" si="7"/>
        <v>3080.8266843817023</v>
      </c>
      <c r="L32" s="47">
        <f t="shared" si="8"/>
        <v>2310.6200132862768</v>
      </c>
      <c r="M32" s="47">
        <f t="shared" si="9"/>
        <v>1540.4133421908512</v>
      </c>
      <c r="N32" s="47">
        <f t="shared" si="10"/>
        <v>2678.9797255493063</v>
      </c>
      <c r="O32" s="47">
        <f t="shared" si="11"/>
        <v>2009.2347941619798</v>
      </c>
      <c r="P32" s="47">
        <f t="shared" si="12"/>
        <v>1339.4898627746531</v>
      </c>
      <c r="Q32" s="47">
        <f t="shared" si="13"/>
        <v>2009.2347941619798</v>
      </c>
      <c r="R32" s="47">
        <f t="shared" si="14"/>
        <v>1506.9260956214848</v>
      </c>
      <c r="S32" s="48">
        <f t="shared" si="15"/>
        <v>1004.6173970809899</v>
      </c>
    </row>
    <row r="33" spans="1:19" s="8" customFormat="1" ht="13.8" x14ac:dyDescent="0.25">
      <c r="A33" s="44" t="s">
        <v>30</v>
      </c>
      <c r="B33" s="45">
        <v>221</v>
      </c>
      <c r="C33" s="46">
        <f t="shared" si="0"/>
        <v>0.97787610619469023</v>
      </c>
      <c r="D33" s="46">
        <v>3.7837186897880536E-2</v>
      </c>
      <c r="E33" s="46">
        <f t="shared" si="1"/>
        <v>3.7837186897880536E-2</v>
      </c>
      <c r="F33" s="46">
        <f t="shared" si="2"/>
        <v>3.7000080993060167E-2</v>
      </c>
      <c r="G33" s="46">
        <f t="shared" si="3"/>
        <v>0.43500687119448245</v>
      </c>
      <c r="H33" s="47">
        <f t="shared" si="4"/>
        <v>3045.048098361377</v>
      </c>
      <c r="I33" s="47">
        <f t="shared" si="5"/>
        <v>2283.786073771033</v>
      </c>
      <c r="J33" s="47">
        <f t="shared" si="6"/>
        <v>1522.5240491806885</v>
      </c>
      <c r="K33" s="47">
        <f t="shared" si="7"/>
        <v>2501.2895093682741</v>
      </c>
      <c r="L33" s="47">
        <f t="shared" si="8"/>
        <v>1875.9671320262055</v>
      </c>
      <c r="M33" s="47">
        <f t="shared" si="9"/>
        <v>1250.6447546841371</v>
      </c>
      <c r="N33" s="47">
        <f t="shared" si="10"/>
        <v>2175.0343559724124</v>
      </c>
      <c r="O33" s="47">
        <f t="shared" si="11"/>
        <v>1631.2757669793091</v>
      </c>
      <c r="P33" s="47">
        <f t="shared" si="12"/>
        <v>1087.5171779862062</v>
      </c>
      <c r="Q33" s="47">
        <f t="shared" si="13"/>
        <v>1631.2757669793091</v>
      </c>
      <c r="R33" s="47">
        <f t="shared" si="14"/>
        <v>1223.4568252344818</v>
      </c>
      <c r="S33" s="48">
        <f t="shared" si="15"/>
        <v>815.63788348965454</v>
      </c>
    </row>
    <row r="34" spans="1:19" s="8" customFormat="1" ht="13.8" x14ac:dyDescent="0.25">
      <c r="A34" s="44" t="s">
        <v>36</v>
      </c>
      <c r="B34" s="45">
        <v>77</v>
      </c>
      <c r="C34" s="46">
        <f t="shared" si="0"/>
        <v>0.34070796460176989</v>
      </c>
      <c r="D34" s="46">
        <v>9.4002890173410375E-2</v>
      </c>
      <c r="E34" s="46">
        <f t="shared" si="1"/>
        <v>9.4002890173410375E-2</v>
      </c>
      <c r="F34" s="46">
        <f t="shared" si="2"/>
        <v>3.2027533377666367E-2</v>
      </c>
      <c r="G34" s="46">
        <f t="shared" si="3"/>
        <v>0.38993870390115343</v>
      </c>
      <c r="H34" s="47">
        <f t="shared" si="4"/>
        <v>2729.5709273080738</v>
      </c>
      <c r="I34" s="47">
        <f t="shared" si="5"/>
        <v>2047.1781954810556</v>
      </c>
      <c r="J34" s="47">
        <f t="shared" si="6"/>
        <v>1364.7854636540369</v>
      </c>
      <c r="K34" s="47">
        <f t="shared" si="7"/>
        <v>2242.1475474316321</v>
      </c>
      <c r="L34" s="47">
        <f t="shared" si="8"/>
        <v>1681.6106605737241</v>
      </c>
      <c r="M34" s="47">
        <f t="shared" si="9"/>
        <v>1121.0737737158161</v>
      </c>
      <c r="N34" s="47">
        <f t="shared" si="10"/>
        <v>1949.6935195057672</v>
      </c>
      <c r="O34" s="47">
        <f t="shared" si="11"/>
        <v>1462.2701396293253</v>
      </c>
      <c r="P34" s="47">
        <f t="shared" si="12"/>
        <v>974.8467597528836</v>
      </c>
      <c r="Q34" s="47">
        <f t="shared" si="13"/>
        <v>1462.2701396293253</v>
      </c>
      <c r="R34" s="47">
        <f t="shared" si="14"/>
        <v>1096.702604721994</v>
      </c>
      <c r="S34" s="48">
        <f t="shared" si="15"/>
        <v>731.13506981466264</v>
      </c>
    </row>
    <row r="35" spans="1:19" s="8" customFormat="1" ht="13.8" x14ac:dyDescent="0.25">
      <c r="A35" s="44" t="s">
        <v>35</v>
      </c>
      <c r="B35" s="45">
        <v>213</v>
      </c>
      <c r="C35" s="46">
        <f t="shared" si="0"/>
        <v>0.94247787610619471</v>
      </c>
      <c r="D35" s="46">
        <v>2.8588631984585736E-2</v>
      </c>
      <c r="E35" s="46">
        <f t="shared" si="1"/>
        <v>2.8588631984585736E-2</v>
      </c>
      <c r="F35" s="46">
        <f t="shared" si="2"/>
        <v>2.6944153153613992E-2</v>
      </c>
      <c r="G35" s="46">
        <f t="shared" si="3"/>
        <v>0.34386601680531581</v>
      </c>
      <c r="H35" s="47">
        <f t="shared" si="4"/>
        <v>2407.0621176372106</v>
      </c>
      <c r="I35" s="47">
        <f t="shared" si="5"/>
        <v>1805.2965882279079</v>
      </c>
      <c r="J35" s="47">
        <f t="shared" si="6"/>
        <v>1203.5310588186053</v>
      </c>
      <c r="K35" s="47">
        <f t="shared" si="7"/>
        <v>1977.229596630566</v>
      </c>
      <c r="L35" s="47">
        <f t="shared" si="8"/>
        <v>1482.9221974729244</v>
      </c>
      <c r="M35" s="47">
        <f t="shared" si="9"/>
        <v>988.614798315283</v>
      </c>
      <c r="N35" s="47">
        <f t="shared" si="10"/>
        <v>1719.330084026579</v>
      </c>
      <c r="O35" s="47">
        <f t="shared" si="11"/>
        <v>1289.4975630199342</v>
      </c>
      <c r="P35" s="47">
        <f t="shared" si="12"/>
        <v>859.66504201328951</v>
      </c>
      <c r="Q35" s="47">
        <f t="shared" si="13"/>
        <v>1289.4975630199342</v>
      </c>
      <c r="R35" s="47">
        <f t="shared" si="14"/>
        <v>967.12317226495077</v>
      </c>
      <c r="S35" s="48">
        <f t="shared" si="15"/>
        <v>644.7487815099671</v>
      </c>
    </row>
    <row r="36" spans="1:19" s="8" customFormat="1" ht="13.8" x14ac:dyDescent="0.25">
      <c r="A36" s="44" t="s">
        <v>31</v>
      </c>
      <c r="B36" s="45">
        <v>226</v>
      </c>
      <c r="C36" s="46">
        <f t="shared" si="0"/>
        <v>1</v>
      </c>
      <c r="D36" s="46">
        <v>2.6433044315992287E-2</v>
      </c>
      <c r="E36" s="46">
        <f t="shared" si="1"/>
        <v>2.6433044315992287E-2</v>
      </c>
      <c r="F36" s="46">
        <f t="shared" si="2"/>
        <v>2.6433044315992287E-2</v>
      </c>
      <c r="G36" s="46">
        <f t="shared" si="3"/>
        <v>0.33923363510066928</v>
      </c>
      <c r="H36" s="47">
        <f t="shared" si="4"/>
        <v>2374.635445704685</v>
      </c>
      <c r="I36" s="47">
        <f t="shared" si="5"/>
        <v>1780.9765842785137</v>
      </c>
      <c r="J36" s="47">
        <f t="shared" si="6"/>
        <v>1187.3177228523425</v>
      </c>
      <c r="K36" s="47">
        <f t="shared" si="7"/>
        <v>1950.5934018288483</v>
      </c>
      <c r="L36" s="47">
        <f t="shared" si="8"/>
        <v>1462.9450513716363</v>
      </c>
      <c r="M36" s="47">
        <f t="shared" si="9"/>
        <v>975.29670091442415</v>
      </c>
      <c r="N36" s="47">
        <f t="shared" si="10"/>
        <v>1696.1681755033464</v>
      </c>
      <c r="O36" s="47">
        <f t="shared" si="11"/>
        <v>1272.1261316275097</v>
      </c>
      <c r="P36" s="47">
        <f t="shared" si="12"/>
        <v>848.08408775167322</v>
      </c>
      <c r="Q36" s="47">
        <f t="shared" si="13"/>
        <v>1272.1261316275097</v>
      </c>
      <c r="R36" s="47">
        <f t="shared" si="14"/>
        <v>954.09459872063235</v>
      </c>
      <c r="S36" s="48">
        <f t="shared" si="15"/>
        <v>636.06306581375486</v>
      </c>
    </row>
    <row r="37" spans="1:19" s="8" customFormat="1" ht="13.8" x14ac:dyDescent="0.25">
      <c r="A37" s="44" t="s">
        <v>37</v>
      </c>
      <c r="B37" s="45">
        <v>189</v>
      </c>
      <c r="C37" s="46">
        <f t="shared" si="0"/>
        <v>0.83628318584070793</v>
      </c>
      <c r="D37" s="46">
        <v>2.6890655105973015E-2</v>
      </c>
      <c r="E37" s="46">
        <f t="shared" si="1"/>
        <v>2.6890655105973015E-2</v>
      </c>
      <c r="F37" s="46">
        <f t="shared" si="2"/>
        <v>2.2488202721366812E-2</v>
      </c>
      <c r="G37" s="46">
        <f t="shared" si="3"/>
        <v>0.30347997426454604</v>
      </c>
      <c r="H37" s="47">
        <f t="shared" si="4"/>
        <v>2124.3598198518221</v>
      </c>
      <c r="I37" s="47">
        <f t="shared" si="5"/>
        <v>1593.2698648888668</v>
      </c>
      <c r="J37" s="47">
        <f t="shared" si="6"/>
        <v>1062.179909925911</v>
      </c>
      <c r="K37" s="47">
        <f t="shared" si="7"/>
        <v>1745.0098520211397</v>
      </c>
      <c r="L37" s="47">
        <f t="shared" si="8"/>
        <v>1308.7573890158549</v>
      </c>
      <c r="M37" s="47">
        <f t="shared" si="9"/>
        <v>872.50492601056987</v>
      </c>
      <c r="N37" s="47">
        <f t="shared" si="10"/>
        <v>1517.3998713227302</v>
      </c>
      <c r="O37" s="47">
        <f t="shared" si="11"/>
        <v>1138.0499034920476</v>
      </c>
      <c r="P37" s="47">
        <f t="shared" si="12"/>
        <v>758.69993566136509</v>
      </c>
      <c r="Q37" s="47">
        <f t="shared" si="13"/>
        <v>1138.0499034920476</v>
      </c>
      <c r="R37" s="47">
        <f t="shared" si="14"/>
        <v>853.53742761903573</v>
      </c>
      <c r="S37" s="48">
        <f t="shared" si="15"/>
        <v>569.02495174602382</v>
      </c>
    </row>
    <row r="38" spans="1:19" s="8" customFormat="1" ht="13.8" x14ac:dyDescent="0.25">
      <c r="A38" s="44" t="s">
        <v>32</v>
      </c>
      <c r="B38" s="45">
        <v>145</v>
      </c>
      <c r="C38" s="46">
        <f t="shared" si="0"/>
        <v>0.6415929203539823</v>
      </c>
      <c r="D38" s="46">
        <v>3.2129094412331395E-2</v>
      </c>
      <c r="E38" s="46">
        <f t="shared" si="1"/>
        <v>3.2129094412331395E-2</v>
      </c>
      <c r="F38" s="46">
        <f t="shared" si="2"/>
        <v>2.0613799512336516E-2</v>
      </c>
      <c r="G38" s="46">
        <f t="shared" si="3"/>
        <v>0.28649151604682821</v>
      </c>
      <c r="H38" s="47">
        <f t="shared" si="4"/>
        <v>2005.4406123277975</v>
      </c>
      <c r="I38" s="47">
        <f t="shared" si="5"/>
        <v>1504.080459245848</v>
      </c>
      <c r="J38" s="47">
        <f t="shared" si="6"/>
        <v>1002.7203061638987</v>
      </c>
      <c r="K38" s="47">
        <f t="shared" si="7"/>
        <v>1647.3262172692623</v>
      </c>
      <c r="L38" s="47">
        <f t="shared" si="8"/>
        <v>1235.4946629519466</v>
      </c>
      <c r="M38" s="47">
        <f t="shared" si="9"/>
        <v>823.66310863463116</v>
      </c>
      <c r="N38" s="47">
        <f t="shared" si="10"/>
        <v>1432.457580234141</v>
      </c>
      <c r="O38" s="47">
        <f t="shared" si="11"/>
        <v>1074.3431851756059</v>
      </c>
      <c r="P38" s="47">
        <f t="shared" si="12"/>
        <v>716.2287901170705</v>
      </c>
      <c r="Q38" s="47">
        <f t="shared" si="13"/>
        <v>1074.3431851756059</v>
      </c>
      <c r="R38" s="47">
        <f t="shared" si="14"/>
        <v>805.75738888170429</v>
      </c>
      <c r="S38" s="48">
        <f t="shared" si="15"/>
        <v>537.17159258780293</v>
      </c>
    </row>
    <row r="39" spans="1:19" s="8" customFormat="1" ht="13.8" x14ac:dyDescent="0.25">
      <c r="A39" s="44" t="s">
        <v>33</v>
      </c>
      <c r="B39" s="45">
        <v>208</v>
      </c>
      <c r="C39" s="46">
        <f t="shared" si="0"/>
        <v>0.92035398230088494</v>
      </c>
      <c r="D39" s="46">
        <v>2.0845375722543347E-2</v>
      </c>
      <c r="E39" s="46">
        <f t="shared" si="1"/>
        <v>2.0845375722543347E-2</v>
      </c>
      <c r="F39" s="46">
        <f t="shared" si="2"/>
        <v>1.9185124558800958E-2</v>
      </c>
      <c r="G39" s="46">
        <f t="shared" si="3"/>
        <v>0.27354286943871919</v>
      </c>
      <c r="H39" s="47">
        <f t="shared" si="4"/>
        <v>1914.8000860710345</v>
      </c>
      <c r="I39" s="47">
        <f t="shared" si="5"/>
        <v>1436.1000645532758</v>
      </c>
      <c r="J39" s="47">
        <f t="shared" si="6"/>
        <v>957.40004303551723</v>
      </c>
      <c r="K39" s="47">
        <f t="shared" si="7"/>
        <v>1572.8714992726354</v>
      </c>
      <c r="L39" s="47">
        <f t="shared" si="8"/>
        <v>1179.6536244544766</v>
      </c>
      <c r="M39" s="47">
        <f t="shared" si="9"/>
        <v>786.43574963631772</v>
      </c>
      <c r="N39" s="47">
        <f t="shared" si="10"/>
        <v>1367.714347193596</v>
      </c>
      <c r="O39" s="47">
        <f t="shared" si="11"/>
        <v>1025.785760395197</v>
      </c>
      <c r="P39" s="47">
        <f t="shared" si="12"/>
        <v>683.85717359679802</v>
      </c>
      <c r="Q39" s="47">
        <f t="shared" si="13"/>
        <v>1025.785760395197</v>
      </c>
      <c r="R39" s="47">
        <f t="shared" si="14"/>
        <v>769.33932029639777</v>
      </c>
      <c r="S39" s="48">
        <f t="shared" si="15"/>
        <v>512.89288019759852</v>
      </c>
    </row>
    <row r="40" spans="1:19" s="8" customFormat="1" ht="13.8" x14ac:dyDescent="0.25">
      <c r="A40" s="44" t="s">
        <v>45</v>
      </c>
      <c r="B40" s="45">
        <v>125</v>
      </c>
      <c r="C40" s="46">
        <f t="shared" si="0"/>
        <v>0.55309734513274333</v>
      </c>
      <c r="D40" s="46">
        <v>3.2586705202312126E-2</v>
      </c>
      <c r="E40" s="46">
        <f t="shared" si="1"/>
        <v>3.2586705202312126E-2</v>
      </c>
      <c r="F40" s="46">
        <f t="shared" si="2"/>
        <v>1.8023620134022193E-2</v>
      </c>
      <c r="G40" s="46">
        <f t="shared" si="3"/>
        <v>0.2630156950853117</v>
      </c>
      <c r="H40" s="47">
        <f t="shared" si="4"/>
        <v>1841.1098655971819</v>
      </c>
      <c r="I40" s="47">
        <f t="shared" si="5"/>
        <v>1380.8323991978864</v>
      </c>
      <c r="J40" s="47">
        <f t="shared" si="6"/>
        <v>920.55493279859093</v>
      </c>
      <c r="K40" s="47">
        <f t="shared" si="7"/>
        <v>1512.3402467405422</v>
      </c>
      <c r="L40" s="47">
        <f t="shared" si="8"/>
        <v>1134.2551850554066</v>
      </c>
      <c r="M40" s="47">
        <f t="shared" si="9"/>
        <v>756.17012337027109</v>
      </c>
      <c r="N40" s="47">
        <f t="shared" si="10"/>
        <v>1315.0784754265585</v>
      </c>
      <c r="O40" s="47">
        <f t="shared" si="11"/>
        <v>986.30885656991882</v>
      </c>
      <c r="P40" s="47">
        <f t="shared" si="12"/>
        <v>657.53923771327925</v>
      </c>
      <c r="Q40" s="47">
        <f t="shared" si="13"/>
        <v>986.30885656991882</v>
      </c>
      <c r="R40" s="47">
        <f t="shared" si="14"/>
        <v>739.73164242743917</v>
      </c>
      <c r="S40" s="48">
        <f t="shared" si="15"/>
        <v>493.15442828495941</v>
      </c>
    </row>
    <row r="41" spans="1:19" s="8" customFormat="1" ht="13.8" x14ac:dyDescent="0.25">
      <c r="A41" s="44" t="s">
        <v>39</v>
      </c>
      <c r="B41" s="45">
        <v>99</v>
      </c>
      <c r="C41" s="46">
        <f t="shared" si="0"/>
        <v>0.43805309734513276</v>
      </c>
      <c r="D41" s="46">
        <v>3.270712909441232E-2</v>
      </c>
      <c r="E41" s="46">
        <f t="shared" si="1"/>
        <v>3.270712909441232E-2</v>
      </c>
      <c r="F41" s="46">
        <f t="shared" si="2"/>
        <v>1.4327459205074423E-2</v>
      </c>
      <c r="G41" s="46">
        <f t="shared" si="3"/>
        <v>0.22951592555606765</v>
      </c>
      <c r="H41" s="47">
        <f t="shared" si="4"/>
        <v>1606.6114788924735</v>
      </c>
      <c r="I41" s="47">
        <f t="shared" si="5"/>
        <v>1204.9586091693552</v>
      </c>
      <c r="J41" s="47">
        <f t="shared" si="6"/>
        <v>803.30573944623677</v>
      </c>
      <c r="K41" s="47">
        <f t="shared" si="7"/>
        <v>1319.716571947389</v>
      </c>
      <c r="L41" s="47">
        <f t="shared" si="8"/>
        <v>989.78742896054177</v>
      </c>
      <c r="M41" s="47">
        <f t="shared" si="9"/>
        <v>659.85828597369448</v>
      </c>
      <c r="N41" s="47">
        <f t="shared" si="10"/>
        <v>1147.5796277803383</v>
      </c>
      <c r="O41" s="47">
        <f t="shared" si="11"/>
        <v>860.68472083525364</v>
      </c>
      <c r="P41" s="47">
        <f t="shared" si="12"/>
        <v>573.78981389016917</v>
      </c>
      <c r="Q41" s="47">
        <f t="shared" si="13"/>
        <v>860.68472083525364</v>
      </c>
      <c r="R41" s="47">
        <f t="shared" si="14"/>
        <v>645.5135406264402</v>
      </c>
      <c r="S41" s="48">
        <f t="shared" si="15"/>
        <v>430.34236041762682</v>
      </c>
    </row>
    <row r="42" spans="1:19" s="8" customFormat="1" ht="13.8" x14ac:dyDescent="0.25">
      <c r="A42" s="44" t="s">
        <v>11</v>
      </c>
      <c r="B42" s="45">
        <v>191</v>
      </c>
      <c r="C42" s="46">
        <f t="shared" si="0"/>
        <v>0.84513274336283184</v>
      </c>
      <c r="D42" s="46">
        <v>1.6413776493256257E-2</v>
      </c>
      <c r="E42" s="46">
        <f t="shared" si="1"/>
        <v>1.6413776493256257E-2</v>
      </c>
      <c r="F42" s="46">
        <f t="shared" si="2"/>
        <v>1.3871819956690021E-2</v>
      </c>
      <c r="G42" s="46">
        <f t="shared" si="3"/>
        <v>0.2253862866948883</v>
      </c>
      <c r="H42" s="47">
        <f t="shared" si="4"/>
        <v>1577.7040068642182</v>
      </c>
      <c r="I42" s="47">
        <f t="shared" si="5"/>
        <v>1183.2780051481636</v>
      </c>
      <c r="J42" s="47">
        <f t="shared" si="6"/>
        <v>788.85200343210909</v>
      </c>
      <c r="K42" s="47">
        <f t="shared" si="7"/>
        <v>1295.9711484956078</v>
      </c>
      <c r="L42" s="47">
        <f t="shared" si="8"/>
        <v>971.97836137170577</v>
      </c>
      <c r="M42" s="47">
        <f t="shared" si="9"/>
        <v>647.98557424780392</v>
      </c>
      <c r="N42" s="47">
        <f t="shared" si="10"/>
        <v>1126.9314334744415</v>
      </c>
      <c r="O42" s="47">
        <f t="shared" si="11"/>
        <v>845.1985751058312</v>
      </c>
      <c r="P42" s="47">
        <f t="shared" si="12"/>
        <v>563.46571673722076</v>
      </c>
      <c r="Q42" s="47">
        <f t="shared" si="13"/>
        <v>845.1985751058312</v>
      </c>
      <c r="R42" s="47">
        <f t="shared" si="14"/>
        <v>633.89893132937334</v>
      </c>
      <c r="S42" s="48">
        <f t="shared" si="15"/>
        <v>422.5992875529156</v>
      </c>
    </row>
    <row r="43" spans="1:19" s="8" customFormat="1" ht="13.8" x14ac:dyDescent="0.25">
      <c r="A43" s="44" t="s">
        <v>38</v>
      </c>
      <c r="B43" s="45">
        <v>188</v>
      </c>
      <c r="C43" s="46">
        <f t="shared" si="0"/>
        <v>0.83185840707964598</v>
      </c>
      <c r="D43" s="46">
        <v>1.2644508670520228E-2</v>
      </c>
      <c r="E43" s="46">
        <f t="shared" si="1"/>
        <v>1.2644508670520228E-2</v>
      </c>
      <c r="F43" s="46">
        <f t="shared" si="2"/>
        <v>1.051844084096373E-2</v>
      </c>
      <c r="G43" s="46">
        <f t="shared" si="3"/>
        <v>0.19499328442023056</v>
      </c>
      <c r="H43" s="47">
        <f t="shared" si="4"/>
        <v>1364.952990941614</v>
      </c>
      <c r="I43" s="47">
        <f t="shared" si="5"/>
        <v>1023.7147432062104</v>
      </c>
      <c r="J43" s="47">
        <f t="shared" si="6"/>
        <v>682.47649547080698</v>
      </c>
      <c r="K43" s="47">
        <f t="shared" si="7"/>
        <v>1121.2113854163258</v>
      </c>
      <c r="L43" s="47">
        <f t="shared" si="8"/>
        <v>840.90853906224424</v>
      </c>
      <c r="M43" s="47">
        <f t="shared" si="9"/>
        <v>560.60569270816291</v>
      </c>
      <c r="N43" s="47">
        <f t="shared" si="10"/>
        <v>974.96642210115283</v>
      </c>
      <c r="O43" s="47">
        <f t="shared" si="11"/>
        <v>731.22481657586457</v>
      </c>
      <c r="P43" s="47">
        <f t="shared" si="12"/>
        <v>487.48321105057641</v>
      </c>
      <c r="Q43" s="47">
        <f t="shared" si="13"/>
        <v>731.22481657586457</v>
      </c>
      <c r="R43" s="47">
        <f t="shared" si="14"/>
        <v>548.41861243189851</v>
      </c>
      <c r="S43" s="48">
        <f t="shared" si="15"/>
        <v>365.61240828793228</v>
      </c>
    </row>
    <row r="44" spans="1:19" s="8" customFormat="1" ht="13.8" x14ac:dyDescent="0.25">
      <c r="A44" s="44" t="s">
        <v>5</v>
      </c>
      <c r="B44" s="45">
        <v>133</v>
      </c>
      <c r="C44" s="46">
        <f t="shared" si="0"/>
        <v>0.58849557522123896</v>
      </c>
      <c r="D44" s="46">
        <v>1.4812138728323697E-2</v>
      </c>
      <c r="E44" s="46">
        <f t="shared" si="1"/>
        <v>1.4812138728323697E-2</v>
      </c>
      <c r="F44" s="46">
        <f t="shared" si="2"/>
        <v>8.7168781011816455E-3</v>
      </c>
      <c r="G44" s="46">
        <f t="shared" si="3"/>
        <v>0.17866500820733461</v>
      </c>
      <c r="H44" s="47">
        <f t="shared" si="4"/>
        <v>1250.6550574513421</v>
      </c>
      <c r="I44" s="47">
        <f t="shared" si="5"/>
        <v>937.99129308850672</v>
      </c>
      <c r="J44" s="47">
        <f t="shared" si="6"/>
        <v>625.32752872567107</v>
      </c>
      <c r="K44" s="47">
        <f t="shared" si="7"/>
        <v>1027.323797192174</v>
      </c>
      <c r="L44" s="47">
        <f t="shared" si="8"/>
        <v>770.49284789413048</v>
      </c>
      <c r="M44" s="47">
        <f t="shared" si="9"/>
        <v>513.66189859608698</v>
      </c>
      <c r="N44" s="47">
        <f t="shared" si="10"/>
        <v>893.32504103667304</v>
      </c>
      <c r="O44" s="47">
        <f t="shared" si="11"/>
        <v>669.99378077750475</v>
      </c>
      <c r="P44" s="47">
        <f t="shared" si="12"/>
        <v>446.66252051833652</v>
      </c>
      <c r="Q44" s="47">
        <f t="shared" si="13"/>
        <v>669.99378077750475</v>
      </c>
      <c r="R44" s="47">
        <f t="shared" si="14"/>
        <v>502.49533558312856</v>
      </c>
      <c r="S44" s="48">
        <f t="shared" si="15"/>
        <v>334.99689038875238</v>
      </c>
    </row>
    <row r="45" spans="1:19" s="8" customFormat="1" ht="13.8" x14ac:dyDescent="0.25">
      <c r="A45" s="44" t="s">
        <v>40</v>
      </c>
      <c r="B45" s="45">
        <v>167</v>
      </c>
      <c r="C45" s="46">
        <f t="shared" si="0"/>
        <v>0.73893805309734517</v>
      </c>
      <c r="D45" s="46">
        <v>1.1620905587668592E-2</v>
      </c>
      <c r="E45" s="46">
        <f t="shared" si="1"/>
        <v>1.1620905587668592E-2</v>
      </c>
      <c r="F45" s="46">
        <f t="shared" si="2"/>
        <v>8.5871293501798892E-3</v>
      </c>
      <c r="G45" s="46">
        <f t="shared" si="3"/>
        <v>0.17748904391930145</v>
      </c>
      <c r="H45" s="47">
        <f t="shared" si="4"/>
        <v>1242.4233074351102</v>
      </c>
      <c r="I45" s="47">
        <f t="shared" si="5"/>
        <v>931.81748057633263</v>
      </c>
      <c r="J45" s="47">
        <f t="shared" si="6"/>
        <v>621.21165371755512</v>
      </c>
      <c r="K45" s="47">
        <f t="shared" si="7"/>
        <v>1020.5620025359833</v>
      </c>
      <c r="L45" s="47">
        <f t="shared" si="8"/>
        <v>765.42150190198754</v>
      </c>
      <c r="M45" s="47">
        <f t="shared" si="9"/>
        <v>510.28100126799166</v>
      </c>
      <c r="N45" s="47">
        <f t="shared" si="10"/>
        <v>887.44521959650729</v>
      </c>
      <c r="O45" s="47">
        <f t="shared" si="11"/>
        <v>665.58391469738046</v>
      </c>
      <c r="P45" s="47">
        <f t="shared" si="12"/>
        <v>443.72260979825364</v>
      </c>
      <c r="Q45" s="47">
        <f t="shared" si="13"/>
        <v>665.58391469738046</v>
      </c>
      <c r="R45" s="47">
        <f t="shared" si="14"/>
        <v>499.18793602303532</v>
      </c>
      <c r="S45" s="48">
        <f t="shared" si="15"/>
        <v>332.79195734869023</v>
      </c>
    </row>
    <row r="46" spans="1:19" s="8" customFormat="1" ht="13.8" x14ac:dyDescent="0.25">
      <c r="A46" s="44" t="s">
        <v>46</v>
      </c>
      <c r="B46" s="45">
        <v>63</v>
      </c>
      <c r="C46" s="46">
        <f t="shared" si="0"/>
        <v>0.27876106194690264</v>
      </c>
      <c r="D46" s="46">
        <v>2.985308285163776E-2</v>
      </c>
      <c r="E46" s="46">
        <f t="shared" si="1"/>
        <v>2.985308285163776E-2</v>
      </c>
      <c r="F46" s="46">
        <f t="shared" si="2"/>
        <v>8.3218770781114098E-3</v>
      </c>
      <c r="G46" s="46">
        <f t="shared" si="3"/>
        <v>0.17508495758425865</v>
      </c>
      <c r="H46" s="47">
        <f t="shared" si="4"/>
        <v>1225.5947030898105</v>
      </c>
      <c r="I46" s="47">
        <f t="shared" si="5"/>
        <v>919.1960273173579</v>
      </c>
      <c r="J46" s="47">
        <f t="shared" si="6"/>
        <v>612.79735154490527</v>
      </c>
      <c r="K46" s="47">
        <f t="shared" si="7"/>
        <v>1006.7385061094873</v>
      </c>
      <c r="L46" s="47">
        <f t="shared" si="8"/>
        <v>755.05387958211543</v>
      </c>
      <c r="M46" s="47">
        <f t="shared" si="9"/>
        <v>503.36925305474364</v>
      </c>
      <c r="N46" s="47">
        <f t="shared" si="10"/>
        <v>875.42478792129327</v>
      </c>
      <c r="O46" s="47">
        <f t="shared" si="11"/>
        <v>656.56859094097001</v>
      </c>
      <c r="P46" s="47">
        <f t="shared" si="12"/>
        <v>437.71239396064664</v>
      </c>
      <c r="Q46" s="47">
        <f t="shared" si="13"/>
        <v>656.56859094097001</v>
      </c>
      <c r="R46" s="47">
        <f t="shared" si="14"/>
        <v>492.42644320572748</v>
      </c>
      <c r="S46" s="48">
        <f t="shared" si="15"/>
        <v>328.28429547048501</v>
      </c>
    </row>
    <row r="47" spans="1:19" s="8" customFormat="1" ht="13.8" x14ac:dyDescent="0.25">
      <c r="A47" s="44" t="s">
        <v>41</v>
      </c>
      <c r="B47" s="45">
        <v>148</v>
      </c>
      <c r="C47" s="46">
        <f t="shared" si="0"/>
        <v>0.65486725663716816</v>
      </c>
      <c r="D47" s="46">
        <v>1.2307321772639688E-2</v>
      </c>
      <c r="E47" s="46">
        <f t="shared" si="1"/>
        <v>1.2307321772639688E-2</v>
      </c>
      <c r="F47" s="46">
        <f t="shared" si="2"/>
        <v>8.0596620457994411E-3</v>
      </c>
      <c r="G47" s="46">
        <f t="shared" si="3"/>
        <v>0.17270839895534232</v>
      </c>
      <c r="H47" s="47">
        <f t="shared" si="4"/>
        <v>1208.9587926873962</v>
      </c>
      <c r="I47" s="47">
        <f t="shared" si="5"/>
        <v>906.71909451554723</v>
      </c>
      <c r="J47" s="47">
        <f t="shared" si="6"/>
        <v>604.47939634369811</v>
      </c>
      <c r="K47" s="47">
        <f t="shared" si="7"/>
        <v>993.07329399321839</v>
      </c>
      <c r="L47" s="47">
        <f t="shared" si="8"/>
        <v>744.80497049491373</v>
      </c>
      <c r="M47" s="47">
        <f t="shared" si="9"/>
        <v>496.53664699660919</v>
      </c>
      <c r="N47" s="47">
        <f t="shared" si="10"/>
        <v>863.54199477671159</v>
      </c>
      <c r="O47" s="47">
        <f t="shared" si="11"/>
        <v>647.65649608253375</v>
      </c>
      <c r="P47" s="47">
        <f t="shared" si="12"/>
        <v>431.7709973883558</v>
      </c>
      <c r="Q47" s="47">
        <f t="shared" si="13"/>
        <v>647.65649608253375</v>
      </c>
      <c r="R47" s="47">
        <f t="shared" si="14"/>
        <v>485.74237206190026</v>
      </c>
      <c r="S47" s="48">
        <f t="shared" si="15"/>
        <v>323.82824804126687</v>
      </c>
    </row>
    <row r="48" spans="1:19" s="8" customFormat="1" ht="13.8" x14ac:dyDescent="0.25">
      <c r="A48" s="44" t="s">
        <v>68</v>
      </c>
      <c r="B48" s="45">
        <v>56</v>
      </c>
      <c r="C48" s="46">
        <f t="shared" si="0"/>
        <v>0.24778761061946902</v>
      </c>
      <c r="D48" s="46">
        <v>2.3241811175337183E-2</v>
      </c>
      <c r="E48" s="46">
        <f t="shared" si="1"/>
        <v>2.3241811175337183E-2</v>
      </c>
      <c r="F48" s="46">
        <f t="shared" si="2"/>
        <v>5.7590328576056738E-3</v>
      </c>
      <c r="G48" s="46">
        <f t="shared" si="3"/>
        <v>0.15185688597788019</v>
      </c>
      <c r="H48" s="47">
        <f t="shared" si="4"/>
        <v>1062.9982018451612</v>
      </c>
      <c r="I48" s="47">
        <f t="shared" si="5"/>
        <v>797.24865138387099</v>
      </c>
      <c r="J48" s="47">
        <f t="shared" si="6"/>
        <v>531.49910092258062</v>
      </c>
      <c r="K48" s="47">
        <f t="shared" si="7"/>
        <v>873.1770943728111</v>
      </c>
      <c r="L48" s="47">
        <f t="shared" si="8"/>
        <v>654.88282077960832</v>
      </c>
      <c r="M48" s="47">
        <f t="shared" si="9"/>
        <v>436.58854718640555</v>
      </c>
      <c r="N48" s="47">
        <f t="shared" si="10"/>
        <v>759.28442988940094</v>
      </c>
      <c r="O48" s="47">
        <f t="shared" si="11"/>
        <v>569.46332241705068</v>
      </c>
      <c r="P48" s="47">
        <f t="shared" si="12"/>
        <v>379.64221494470047</v>
      </c>
      <c r="Q48" s="47">
        <f t="shared" si="13"/>
        <v>569.46332241705068</v>
      </c>
      <c r="R48" s="47">
        <f t="shared" si="14"/>
        <v>427.09749181278801</v>
      </c>
      <c r="S48" s="48">
        <f t="shared" si="15"/>
        <v>284.73166120852534</v>
      </c>
    </row>
    <row r="49" spans="1:19" s="8" customFormat="1" ht="13.8" x14ac:dyDescent="0.25">
      <c r="A49" s="44" t="s">
        <v>51</v>
      </c>
      <c r="B49" s="45">
        <v>135</v>
      </c>
      <c r="C49" s="46">
        <f t="shared" si="0"/>
        <v>0.59734513274336287</v>
      </c>
      <c r="D49" s="46">
        <v>9.4653179190751415E-3</v>
      </c>
      <c r="E49" s="46">
        <f t="shared" si="1"/>
        <v>9.4653179190751415E-3</v>
      </c>
      <c r="F49" s="46">
        <f t="shared" si="2"/>
        <v>5.6540615888280715E-3</v>
      </c>
      <c r="G49" s="46">
        <f t="shared" si="3"/>
        <v>0.15090548981877325</v>
      </c>
      <c r="H49" s="47">
        <f t="shared" si="4"/>
        <v>1056.3384287314127</v>
      </c>
      <c r="I49" s="47">
        <f t="shared" si="5"/>
        <v>792.25382154855959</v>
      </c>
      <c r="J49" s="47">
        <f t="shared" si="6"/>
        <v>528.16921436570635</v>
      </c>
      <c r="K49" s="47">
        <f t="shared" si="7"/>
        <v>867.70656645794622</v>
      </c>
      <c r="L49" s="47">
        <f t="shared" si="8"/>
        <v>650.77992484345964</v>
      </c>
      <c r="M49" s="47">
        <f t="shared" si="9"/>
        <v>433.85328322897311</v>
      </c>
      <c r="N49" s="47">
        <f t="shared" si="10"/>
        <v>754.52744909386627</v>
      </c>
      <c r="O49" s="47">
        <f t="shared" si="11"/>
        <v>565.89558682039967</v>
      </c>
      <c r="P49" s="47">
        <f t="shared" si="12"/>
        <v>377.26372454693313</v>
      </c>
      <c r="Q49" s="47">
        <f t="shared" si="13"/>
        <v>565.89558682039967</v>
      </c>
      <c r="R49" s="47">
        <f t="shared" si="14"/>
        <v>424.42169011529978</v>
      </c>
      <c r="S49" s="48">
        <f t="shared" si="15"/>
        <v>282.94779341019984</v>
      </c>
    </row>
    <row r="50" spans="1:19" s="8" customFormat="1" ht="13.8" x14ac:dyDescent="0.25">
      <c r="A50" s="44" t="s">
        <v>43</v>
      </c>
      <c r="B50" s="45">
        <v>159</v>
      </c>
      <c r="C50" s="46">
        <f t="shared" si="0"/>
        <v>0.70353982300884954</v>
      </c>
      <c r="D50" s="46">
        <v>7.984104046242774E-3</v>
      </c>
      <c r="E50" s="46">
        <f t="shared" si="1"/>
        <v>7.984104046242774E-3</v>
      </c>
      <c r="F50" s="46">
        <f t="shared" si="2"/>
        <v>5.617135147577881E-3</v>
      </c>
      <c r="G50" s="46">
        <f t="shared" si="3"/>
        <v>0.15057081086534124</v>
      </c>
      <c r="H50" s="47">
        <f t="shared" si="4"/>
        <v>1053.9956760573887</v>
      </c>
      <c r="I50" s="47">
        <f t="shared" si="5"/>
        <v>790.4967570430415</v>
      </c>
      <c r="J50" s="47">
        <f t="shared" si="6"/>
        <v>526.99783802869433</v>
      </c>
      <c r="K50" s="47">
        <f t="shared" si="7"/>
        <v>865.7821624757122</v>
      </c>
      <c r="L50" s="47">
        <f t="shared" si="8"/>
        <v>649.33662185678406</v>
      </c>
      <c r="M50" s="47">
        <f t="shared" si="9"/>
        <v>432.8910812378561</v>
      </c>
      <c r="N50" s="47">
        <f t="shared" si="10"/>
        <v>752.8540543267062</v>
      </c>
      <c r="O50" s="47">
        <f t="shared" si="11"/>
        <v>564.64054074502963</v>
      </c>
      <c r="P50" s="47">
        <f t="shared" si="12"/>
        <v>376.4270271633531</v>
      </c>
      <c r="Q50" s="47">
        <f t="shared" si="13"/>
        <v>564.64054074502963</v>
      </c>
      <c r="R50" s="47">
        <f t="shared" si="14"/>
        <v>423.48040555877225</v>
      </c>
      <c r="S50" s="48">
        <f t="shared" si="15"/>
        <v>282.32027037251481</v>
      </c>
    </row>
    <row r="51" spans="1:19" s="8" customFormat="1" ht="13.8" x14ac:dyDescent="0.25">
      <c r="A51" s="44" t="s">
        <v>42</v>
      </c>
      <c r="B51" s="45">
        <v>182</v>
      </c>
      <c r="C51" s="46">
        <f t="shared" si="0"/>
        <v>0.80530973451327437</v>
      </c>
      <c r="D51" s="46">
        <v>6.1657032755298644E-3</v>
      </c>
      <c r="E51" s="46">
        <f t="shared" si="1"/>
        <v>6.1657032755298644E-3</v>
      </c>
      <c r="F51" s="46">
        <f t="shared" si="2"/>
        <v>4.9653008679045813E-3</v>
      </c>
      <c r="G51" s="46">
        <f t="shared" si="3"/>
        <v>0.14466297877683618</v>
      </c>
      <c r="H51" s="47">
        <f t="shared" si="4"/>
        <v>1012.6408514378533</v>
      </c>
      <c r="I51" s="47">
        <f t="shared" si="5"/>
        <v>759.48063857838997</v>
      </c>
      <c r="J51" s="47">
        <f t="shared" si="6"/>
        <v>506.32042571892663</v>
      </c>
      <c r="K51" s="47">
        <f t="shared" si="7"/>
        <v>831.81212796680802</v>
      </c>
      <c r="L51" s="47">
        <f t="shared" si="8"/>
        <v>623.85909597510602</v>
      </c>
      <c r="M51" s="47">
        <f t="shared" si="9"/>
        <v>415.90606398340401</v>
      </c>
      <c r="N51" s="47">
        <f t="shared" si="10"/>
        <v>723.31489388418083</v>
      </c>
      <c r="O51" s="47">
        <f t="shared" si="11"/>
        <v>542.48617041313571</v>
      </c>
      <c r="P51" s="47">
        <f t="shared" si="12"/>
        <v>361.65744694209042</v>
      </c>
      <c r="Q51" s="47">
        <f t="shared" si="13"/>
        <v>542.48617041313571</v>
      </c>
      <c r="R51" s="47">
        <f t="shared" si="14"/>
        <v>406.86462780985175</v>
      </c>
      <c r="S51" s="48">
        <f t="shared" si="15"/>
        <v>271.24308520656786</v>
      </c>
    </row>
    <row r="52" spans="1:19" s="8" customFormat="1" ht="13.8" x14ac:dyDescent="0.25">
      <c r="A52" s="44" t="s">
        <v>70</v>
      </c>
      <c r="B52" s="45">
        <v>68</v>
      </c>
      <c r="C52" s="46">
        <f t="shared" si="0"/>
        <v>0.30088495575221241</v>
      </c>
      <c r="D52" s="46">
        <v>1.4137764932562618E-2</v>
      </c>
      <c r="E52" s="46">
        <f t="shared" si="1"/>
        <v>1.4137764932562618E-2</v>
      </c>
      <c r="F52" s="46">
        <f t="shared" si="2"/>
        <v>4.2538407761692834E-3</v>
      </c>
      <c r="G52" s="46">
        <f t="shared" si="3"/>
        <v>0.13821473435226986</v>
      </c>
      <c r="H52" s="47">
        <f t="shared" si="4"/>
        <v>967.50314046588903</v>
      </c>
      <c r="I52" s="47">
        <f t="shared" si="5"/>
        <v>725.6273553494168</v>
      </c>
      <c r="J52" s="47">
        <f t="shared" si="6"/>
        <v>483.75157023294452</v>
      </c>
      <c r="K52" s="47">
        <f t="shared" si="7"/>
        <v>794.73472252555166</v>
      </c>
      <c r="L52" s="47">
        <f t="shared" si="8"/>
        <v>596.05104189416375</v>
      </c>
      <c r="M52" s="47">
        <f t="shared" si="9"/>
        <v>397.36736126277583</v>
      </c>
      <c r="N52" s="47">
        <f t="shared" si="10"/>
        <v>691.07367176134926</v>
      </c>
      <c r="O52" s="47">
        <f t="shared" si="11"/>
        <v>518.305253821012</v>
      </c>
      <c r="P52" s="47">
        <f t="shared" si="12"/>
        <v>345.53683588067463</v>
      </c>
      <c r="Q52" s="47">
        <f t="shared" si="13"/>
        <v>518.305253821012</v>
      </c>
      <c r="R52" s="47">
        <f t="shared" si="14"/>
        <v>388.728940365759</v>
      </c>
      <c r="S52" s="48">
        <f t="shared" si="15"/>
        <v>259.152626910506</v>
      </c>
    </row>
    <row r="53" spans="1:19" s="8" customFormat="1" ht="13.8" x14ac:dyDescent="0.25">
      <c r="A53" s="44" t="s">
        <v>85</v>
      </c>
      <c r="B53" s="45">
        <v>63</v>
      </c>
      <c r="C53" s="46">
        <f t="shared" si="0"/>
        <v>0.27876106194690264</v>
      </c>
      <c r="D53" s="46">
        <v>5.8044315992292856E-3</v>
      </c>
      <c r="E53" s="46">
        <f t="shared" si="1"/>
        <v>5.8044315992292856E-3</v>
      </c>
      <c r="F53" s="46">
        <f t="shared" si="2"/>
        <v>1.618049516599314E-3</v>
      </c>
      <c r="G53" s="46">
        <f t="shared" si="3"/>
        <v>0.11432551485664397</v>
      </c>
      <c r="H53" s="47">
        <f t="shared" si="4"/>
        <v>800.27860399650774</v>
      </c>
      <c r="I53" s="47">
        <f t="shared" si="5"/>
        <v>600.20895299738083</v>
      </c>
      <c r="J53" s="47">
        <f t="shared" si="6"/>
        <v>400.13930199825387</v>
      </c>
      <c r="K53" s="47">
        <f t="shared" si="7"/>
        <v>657.37171042570276</v>
      </c>
      <c r="L53" s="47">
        <f t="shared" si="8"/>
        <v>493.02878281927713</v>
      </c>
      <c r="M53" s="47">
        <f t="shared" si="9"/>
        <v>328.68585521285138</v>
      </c>
      <c r="N53" s="47">
        <f t="shared" si="10"/>
        <v>571.62757428321981</v>
      </c>
      <c r="O53" s="47">
        <f t="shared" si="11"/>
        <v>428.72068071241489</v>
      </c>
      <c r="P53" s="47">
        <f t="shared" si="12"/>
        <v>285.81378714160991</v>
      </c>
      <c r="Q53" s="47">
        <f t="shared" si="13"/>
        <v>428.72068071241489</v>
      </c>
      <c r="R53" s="47">
        <f t="shared" si="14"/>
        <v>321.54051053431118</v>
      </c>
      <c r="S53" s="48">
        <f t="shared" si="15"/>
        <v>214.36034035620744</v>
      </c>
    </row>
    <row r="54" spans="1:19" s="8" customFormat="1" ht="13.8" x14ac:dyDescent="0.25">
      <c r="A54" s="44" t="s">
        <v>50</v>
      </c>
      <c r="B54" s="45">
        <v>203</v>
      </c>
      <c r="C54" s="46">
        <f t="shared" si="0"/>
        <v>0.89823008849557517</v>
      </c>
      <c r="D54" s="46">
        <v>1.7220616570327552E-3</v>
      </c>
      <c r="E54" s="46">
        <f t="shared" si="1"/>
        <v>1.7220616570327552E-3</v>
      </c>
      <c r="F54" s="46">
        <f t="shared" si="2"/>
        <v>1.5468075945913686E-3</v>
      </c>
      <c r="G54" s="46">
        <f t="shared" si="3"/>
        <v>0.1136798211182044</v>
      </c>
      <c r="H54" s="47">
        <f t="shared" si="4"/>
        <v>795.75874782743085</v>
      </c>
      <c r="I54" s="47">
        <f t="shared" si="5"/>
        <v>596.81906087057314</v>
      </c>
      <c r="J54" s="47">
        <f t="shared" si="6"/>
        <v>397.87937391371543</v>
      </c>
      <c r="K54" s="47">
        <f t="shared" si="7"/>
        <v>653.65897142967538</v>
      </c>
      <c r="L54" s="47">
        <f t="shared" si="8"/>
        <v>490.24422857225647</v>
      </c>
      <c r="M54" s="47">
        <f t="shared" si="9"/>
        <v>326.82948571483769</v>
      </c>
      <c r="N54" s="47">
        <f t="shared" si="10"/>
        <v>568.39910559102202</v>
      </c>
      <c r="O54" s="47">
        <f t="shared" si="11"/>
        <v>426.29932919326654</v>
      </c>
      <c r="P54" s="47">
        <f t="shared" si="12"/>
        <v>284.19955279551101</v>
      </c>
      <c r="Q54" s="47">
        <f t="shared" si="13"/>
        <v>426.29932919326654</v>
      </c>
      <c r="R54" s="47">
        <f t="shared" si="14"/>
        <v>319.72449689494988</v>
      </c>
      <c r="S54" s="48">
        <f t="shared" si="15"/>
        <v>213.14966459663327</v>
      </c>
    </row>
    <row r="55" spans="1:19" s="8" customFormat="1" ht="13.8" x14ac:dyDescent="0.25">
      <c r="A55" s="44" t="s">
        <v>52</v>
      </c>
      <c r="B55" s="45">
        <v>192</v>
      </c>
      <c r="C55" s="46">
        <f t="shared" si="0"/>
        <v>0.84955752212389379</v>
      </c>
      <c r="D55" s="46">
        <v>5.7803468208092468E-4</v>
      </c>
      <c r="E55" s="46">
        <f t="shared" si="1"/>
        <v>5.7803468208092468E-4</v>
      </c>
      <c r="F55" s="46">
        <f t="shared" si="2"/>
        <v>4.9107371221034308E-4</v>
      </c>
      <c r="G55" s="46">
        <f t="shared" si="3"/>
        <v>0.10411128705709505</v>
      </c>
      <c r="H55" s="47">
        <f t="shared" si="4"/>
        <v>728.77900939966537</v>
      </c>
      <c r="I55" s="47">
        <f t="shared" si="5"/>
        <v>546.584257049749</v>
      </c>
      <c r="J55" s="47">
        <f t="shared" si="6"/>
        <v>364.38950469983268</v>
      </c>
      <c r="K55" s="47">
        <f t="shared" si="7"/>
        <v>598.63990057829653</v>
      </c>
      <c r="L55" s="47">
        <f t="shared" si="8"/>
        <v>448.97992543372237</v>
      </c>
      <c r="M55" s="47">
        <f t="shared" si="9"/>
        <v>299.31995028914827</v>
      </c>
      <c r="N55" s="47">
        <f t="shared" si="10"/>
        <v>520.55643528547523</v>
      </c>
      <c r="O55" s="47">
        <f t="shared" si="11"/>
        <v>390.41732646410645</v>
      </c>
      <c r="P55" s="47">
        <f t="shared" si="12"/>
        <v>260.27821764273762</v>
      </c>
      <c r="Q55" s="47">
        <f t="shared" si="13"/>
        <v>390.41732646410645</v>
      </c>
      <c r="R55" s="47">
        <f t="shared" si="14"/>
        <v>292.81299484807982</v>
      </c>
      <c r="S55" s="48">
        <f t="shared" si="15"/>
        <v>195.20866323205323</v>
      </c>
    </row>
    <row r="56" spans="1:19" s="8" customFormat="1" ht="13.8" x14ac:dyDescent="0.25">
      <c r="A56" s="44" t="s">
        <v>71</v>
      </c>
      <c r="B56" s="45">
        <v>105</v>
      </c>
      <c r="C56" s="46">
        <f t="shared" si="0"/>
        <v>0.46460176991150443</v>
      </c>
      <c r="D56" s="46">
        <v>7.9479768786127139E-4</v>
      </c>
      <c r="E56" s="46">
        <f t="shared" si="1"/>
        <v>7.9479768786127139E-4</v>
      </c>
      <c r="F56" s="46">
        <f t="shared" si="2"/>
        <v>3.692644125019181E-4</v>
      </c>
      <c r="G56" s="46">
        <f t="shared" si="3"/>
        <v>0.10300728115876082</v>
      </c>
      <c r="H56" s="47">
        <f t="shared" si="4"/>
        <v>721.05096811132569</v>
      </c>
      <c r="I56" s="47">
        <f t="shared" si="5"/>
        <v>540.78822608349424</v>
      </c>
      <c r="J56" s="47">
        <f t="shared" si="6"/>
        <v>360.52548405566284</v>
      </c>
      <c r="K56" s="47">
        <f t="shared" si="7"/>
        <v>592.29186666287467</v>
      </c>
      <c r="L56" s="47">
        <f t="shared" si="8"/>
        <v>444.21889999715603</v>
      </c>
      <c r="M56" s="47">
        <f t="shared" si="9"/>
        <v>296.14593333143733</v>
      </c>
      <c r="N56" s="47">
        <f t="shared" si="10"/>
        <v>515.03640579380408</v>
      </c>
      <c r="O56" s="47">
        <f t="shared" si="11"/>
        <v>386.27730434535306</v>
      </c>
      <c r="P56" s="47">
        <f t="shared" si="12"/>
        <v>257.51820289690204</v>
      </c>
      <c r="Q56" s="47">
        <f t="shared" si="13"/>
        <v>386.27730434535306</v>
      </c>
      <c r="R56" s="47">
        <f t="shared" si="14"/>
        <v>289.70797825901479</v>
      </c>
      <c r="S56" s="48">
        <f t="shared" si="15"/>
        <v>193.13865217267653</v>
      </c>
    </row>
    <row r="57" spans="1:19" s="8" customFormat="1" ht="13.8" x14ac:dyDescent="0.25">
      <c r="A57" s="44" t="s">
        <v>54</v>
      </c>
      <c r="B57" s="45">
        <v>145</v>
      </c>
      <c r="C57" s="46">
        <f t="shared" si="0"/>
        <v>0.6415929203539823</v>
      </c>
      <c r="D57" s="46">
        <v>4.5761078998073209E-4</v>
      </c>
      <c r="E57" s="46">
        <f t="shared" si="1"/>
        <v>4.5761078998073209E-4</v>
      </c>
      <c r="F57" s="46">
        <f t="shared" si="2"/>
        <v>2.9359984312923079E-4</v>
      </c>
      <c r="G57" s="46">
        <f t="shared" si="3"/>
        <v>0.10232150321666345</v>
      </c>
      <c r="H57" s="47">
        <f t="shared" si="4"/>
        <v>716.25052251664408</v>
      </c>
      <c r="I57" s="47">
        <f t="shared" si="5"/>
        <v>537.18789188748303</v>
      </c>
      <c r="J57" s="47">
        <f t="shared" si="6"/>
        <v>358.12526125832204</v>
      </c>
      <c r="K57" s="47">
        <f t="shared" si="7"/>
        <v>588.34864349581483</v>
      </c>
      <c r="L57" s="47">
        <f t="shared" si="8"/>
        <v>441.26148262186109</v>
      </c>
      <c r="M57" s="47">
        <f t="shared" si="9"/>
        <v>294.17432174790741</v>
      </c>
      <c r="N57" s="47">
        <f t="shared" si="10"/>
        <v>511.60751608331725</v>
      </c>
      <c r="O57" s="47">
        <f t="shared" si="11"/>
        <v>383.70563706248794</v>
      </c>
      <c r="P57" s="47">
        <f t="shared" si="12"/>
        <v>255.80375804165863</v>
      </c>
      <c r="Q57" s="47">
        <f t="shared" si="13"/>
        <v>383.70563706248794</v>
      </c>
      <c r="R57" s="47">
        <f t="shared" si="14"/>
        <v>287.77922779686594</v>
      </c>
      <c r="S57" s="48">
        <f t="shared" si="15"/>
        <v>191.85281853124397</v>
      </c>
    </row>
    <row r="58" spans="1:19" s="8" customFormat="1" ht="13.8" x14ac:dyDescent="0.25">
      <c r="A58" s="44" t="s">
        <v>47</v>
      </c>
      <c r="B58" s="45">
        <v>221</v>
      </c>
      <c r="C58" s="46">
        <f t="shared" si="0"/>
        <v>0.97787610619469023</v>
      </c>
      <c r="D58" s="46">
        <v>1.2042389210019265E-4</v>
      </c>
      <c r="E58" s="46">
        <f t="shared" si="1"/>
        <v>2.2880539499036605E-4</v>
      </c>
      <c r="F58" s="46">
        <f t="shared" si="2"/>
        <v>2.2374332872951723E-4</v>
      </c>
      <c r="G58" s="46">
        <f t="shared" si="3"/>
        <v>0.10168836597575523</v>
      </c>
      <c r="H58" s="47">
        <f t="shared" si="4"/>
        <v>711.81856183028663</v>
      </c>
      <c r="I58" s="47">
        <f t="shared" si="5"/>
        <v>533.86392137271491</v>
      </c>
      <c r="J58" s="47">
        <f t="shared" si="6"/>
        <v>355.90928091514331</v>
      </c>
      <c r="K58" s="47">
        <f t="shared" si="7"/>
        <v>584.70810436059253</v>
      </c>
      <c r="L58" s="47">
        <f t="shared" si="8"/>
        <v>438.53107827044443</v>
      </c>
      <c r="M58" s="47">
        <f t="shared" si="9"/>
        <v>292.35405218029626</v>
      </c>
      <c r="N58" s="47">
        <f t="shared" si="10"/>
        <v>508.44182987877616</v>
      </c>
      <c r="O58" s="47">
        <f t="shared" si="11"/>
        <v>381.33137240908212</v>
      </c>
      <c r="P58" s="47">
        <f t="shared" si="12"/>
        <v>254.22091493938808</v>
      </c>
      <c r="Q58" s="47">
        <f t="shared" si="13"/>
        <v>381.33137240908212</v>
      </c>
      <c r="R58" s="47">
        <f t="shared" si="14"/>
        <v>285.99852930681158</v>
      </c>
      <c r="S58" s="48">
        <f t="shared" si="15"/>
        <v>190.66568620454106</v>
      </c>
    </row>
    <row r="59" spans="1:19" s="8" customFormat="1" ht="13.8" x14ac:dyDescent="0.25">
      <c r="A59" s="44" t="s">
        <v>48</v>
      </c>
      <c r="B59" s="45">
        <v>209</v>
      </c>
      <c r="C59" s="46">
        <f t="shared" si="0"/>
        <v>0.9247787610619469</v>
      </c>
      <c r="D59" s="46">
        <v>0</v>
      </c>
      <c r="E59" s="46">
        <f t="shared" si="1"/>
        <v>2.2880539499036605E-4</v>
      </c>
      <c r="F59" s="46">
        <f t="shared" si="2"/>
        <v>2.115943697034801E-4</v>
      </c>
      <c r="G59" s="46">
        <f t="shared" si="3"/>
        <v>0.10157825515124945</v>
      </c>
      <c r="H59" s="47">
        <f t="shared" si="4"/>
        <v>711.04778605874617</v>
      </c>
      <c r="I59" s="47">
        <f t="shared" si="5"/>
        <v>533.28583954405963</v>
      </c>
      <c r="J59" s="47">
        <f t="shared" si="6"/>
        <v>355.52389302937308</v>
      </c>
      <c r="K59" s="47">
        <f t="shared" si="7"/>
        <v>584.07496711968429</v>
      </c>
      <c r="L59" s="47">
        <f t="shared" si="8"/>
        <v>438.05622533976327</v>
      </c>
      <c r="M59" s="47">
        <f t="shared" si="9"/>
        <v>292.03748355984214</v>
      </c>
      <c r="N59" s="47">
        <f t="shared" si="10"/>
        <v>507.89127575624724</v>
      </c>
      <c r="O59" s="47">
        <f t="shared" si="11"/>
        <v>380.91845681718542</v>
      </c>
      <c r="P59" s="47">
        <f t="shared" si="12"/>
        <v>253.94563787812362</v>
      </c>
      <c r="Q59" s="47">
        <f t="shared" si="13"/>
        <v>380.91845681718542</v>
      </c>
      <c r="R59" s="47">
        <f t="shared" si="14"/>
        <v>285.68884261288906</v>
      </c>
      <c r="S59" s="48">
        <f t="shared" si="15"/>
        <v>190.45922840859271</v>
      </c>
    </row>
    <row r="60" spans="1:19" s="8" customFormat="1" ht="13.8" x14ac:dyDescent="0.25">
      <c r="A60" s="44" t="s">
        <v>61</v>
      </c>
      <c r="B60" s="45">
        <v>128</v>
      </c>
      <c r="C60" s="46">
        <f t="shared" si="0"/>
        <v>0.5663716814159292</v>
      </c>
      <c r="D60" s="46">
        <v>3.6127167630057802E-4</v>
      </c>
      <c r="E60" s="46">
        <f t="shared" si="1"/>
        <v>3.6127167630057802E-4</v>
      </c>
      <c r="F60" s="46">
        <f t="shared" si="2"/>
        <v>2.0461404675430967E-4</v>
      </c>
      <c r="G60" s="46">
        <f t="shared" si="3"/>
        <v>0.10151498972137991</v>
      </c>
      <c r="H60" s="47">
        <f t="shared" si="4"/>
        <v>710.60492804965941</v>
      </c>
      <c r="I60" s="47">
        <f t="shared" si="5"/>
        <v>532.95369603724453</v>
      </c>
      <c r="J60" s="47">
        <f t="shared" si="6"/>
        <v>355.3024640248297</v>
      </c>
      <c r="K60" s="47">
        <f t="shared" si="7"/>
        <v>583.71119089793456</v>
      </c>
      <c r="L60" s="47">
        <f t="shared" si="8"/>
        <v>437.78339317345086</v>
      </c>
      <c r="M60" s="47">
        <f t="shared" si="9"/>
        <v>291.85559544896728</v>
      </c>
      <c r="N60" s="47">
        <f t="shared" si="10"/>
        <v>507.57494860689957</v>
      </c>
      <c r="O60" s="47">
        <f t="shared" si="11"/>
        <v>380.68121145517466</v>
      </c>
      <c r="P60" s="47">
        <f t="shared" si="12"/>
        <v>253.78747430344978</v>
      </c>
      <c r="Q60" s="47">
        <f t="shared" si="13"/>
        <v>380.68121145517466</v>
      </c>
      <c r="R60" s="47">
        <f t="shared" si="14"/>
        <v>285.510908591381</v>
      </c>
      <c r="S60" s="48">
        <f t="shared" si="15"/>
        <v>190.34060572758733</v>
      </c>
    </row>
    <row r="61" spans="1:19" s="8" customFormat="1" ht="13.8" x14ac:dyDescent="0.25">
      <c r="A61" s="44" t="s">
        <v>53</v>
      </c>
      <c r="B61" s="45">
        <v>182</v>
      </c>
      <c r="C61" s="46">
        <f t="shared" si="0"/>
        <v>0.80530973451327437</v>
      </c>
      <c r="D61" s="46">
        <v>0</v>
      </c>
      <c r="E61" s="46">
        <f t="shared" si="1"/>
        <v>2.2880539499036605E-4</v>
      </c>
      <c r="F61" s="46">
        <f t="shared" si="2"/>
        <v>1.8425921189489655E-4</v>
      </c>
      <c r="G61" s="46">
        <f t="shared" si="3"/>
        <v>0.10133050579611144</v>
      </c>
      <c r="H61" s="47">
        <f t="shared" si="4"/>
        <v>709.31354057278008</v>
      </c>
      <c r="I61" s="47">
        <f t="shared" si="5"/>
        <v>531.98515542958512</v>
      </c>
      <c r="J61" s="47">
        <f t="shared" si="6"/>
        <v>354.65677028639004</v>
      </c>
      <c r="K61" s="47">
        <f t="shared" si="7"/>
        <v>582.65040832764078</v>
      </c>
      <c r="L61" s="47">
        <f t="shared" si="8"/>
        <v>436.98780624573061</v>
      </c>
      <c r="M61" s="47">
        <f t="shared" si="9"/>
        <v>291.32520416382039</v>
      </c>
      <c r="N61" s="47">
        <f t="shared" si="10"/>
        <v>506.65252898055724</v>
      </c>
      <c r="O61" s="47">
        <f t="shared" si="11"/>
        <v>379.98939673541793</v>
      </c>
      <c r="P61" s="47">
        <f t="shared" si="12"/>
        <v>253.32626449027862</v>
      </c>
      <c r="Q61" s="47">
        <f t="shared" si="13"/>
        <v>379.98939673541793</v>
      </c>
      <c r="R61" s="47">
        <f t="shared" si="14"/>
        <v>284.99204755156342</v>
      </c>
      <c r="S61" s="48">
        <f t="shared" si="15"/>
        <v>189.99469836770896</v>
      </c>
    </row>
    <row r="62" spans="1:19" s="8" customFormat="1" ht="13.8" x14ac:dyDescent="0.25">
      <c r="A62" s="44" t="s">
        <v>44</v>
      </c>
      <c r="B62" s="45">
        <v>172</v>
      </c>
      <c r="C62" s="46">
        <f t="shared" si="0"/>
        <v>0.76106194690265483</v>
      </c>
      <c r="D62" s="46">
        <v>1.2042389210019265E-4</v>
      </c>
      <c r="E62" s="46">
        <f t="shared" si="1"/>
        <v>2.2880539499036605E-4</v>
      </c>
      <c r="F62" s="46">
        <f t="shared" si="2"/>
        <v>1.7413507937319892E-4</v>
      </c>
      <c r="G62" s="46">
        <f t="shared" si="3"/>
        <v>0.10123874677568998</v>
      </c>
      <c r="H62" s="47">
        <f t="shared" si="4"/>
        <v>708.67122742982986</v>
      </c>
      <c r="I62" s="47">
        <f t="shared" si="5"/>
        <v>531.50342057237242</v>
      </c>
      <c r="J62" s="47">
        <f t="shared" si="6"/>
        <v>354.33561371491493</v>
      </c>
      <c r="K62" s="47">
        <f t="shared" si="7"/>
        <v>582.12279396021734</v>
      </c>
      <c r="L62" s="47">
        <f t="shared" si="8"/>
        <v>436.59209547016303</v>
      </c>
      <c r="M62" s="47">
        <f t="shared" si="9"/>
        <v>291.06139698010867</v>
      </c>
      <c r="N62" s="47">
        <f t="shared" si="10"/>
        <v>506.19373387844985</v>
      </c>
      <c r="O62" s="47">
        <f t="shared" si="11"/>
        <v>379.64530040883739</v>
      </c>
      <c r="P62" s="47">
        <f t="shared" si="12"/>
        <v>253.09686693922492</v>
      </c>
      <c r="Q62" s="47">
        <f t="shared" si="13"/>
        <v>379.64530040883739</v>
      </c>
      <c r="R62" s="47">
        <f t="shared" si="14"/>
        <v>284.73397530662805</v>
      </c>
      <c r="S62" s="48">
        <f t="shared" si="15"/>
        <v>189.82265020441869</v>
      </c>
    </row>
    <row r="63" spans="1:19" s="8" customFormat="1" ht="13.8" x14ac:dyDescent="0.25">
      <c r="A63" s="44" t="s">
        <v>55</v>
      </c>
      <c r="B63" s="45">
        <v>153</v>
      </c>
      <c r="C63" s="46">
        <f t="shared" si="0"/>
        <v>0.67699115044247793</v>
      </c>
      <c r="D63" s="46">
        <v>0</v>
      </c>
      <c r="E63" s="46">
        <f t="shared" si="1"/>
        <v>2.2880539499036605E-4</v>
      </c>
      <c r="F63" s="46">
        <f t="shared" si="2"/>
        <v>1.5489922758197348E-4</v>
      </c>
      <c r="G63" s="46">
        <f t="shared" si="3"/>
        <v>0.10106440463688918</v>
      </c>
      <c r="H63" s="47">
        <f t="shared" si="4"/>
        <v>707.45083245822423</v>
      </c>
      <c r="I63" s="47">
        <f t="shared" si="5"/>
        <v>530.58812434366814</v>
      </c>
      <c r="J63" s="47">
        <f t="shared" si="6"/>
        <v>353.72541622911211</v>
      </c>
      <c r="K63" s="47">
        <f t="shared" si="7"/>
        <v>581.1203266621128</v>
      </c>
      <c r="L63" s="47">
        <f t="shared" si="8"/>
        <v>435.8402449965846</v>
      </c>
      <c r="M63" s="47">
        <f t="shared" si="9"/>
        <v>290.5601633310564</v>
      </c>
      <c r="N63" s="47">
        <f t="shared" si="10"/>
        <v>505.32202318444587</v>
      </c>
      <c r="O63" s="47">
        <f t="shared" si="11"/>
        <v>378.99151738833439</v>
      </c>
      <c r="P63" s="47">
        <f t="shared" si="12"/>
        <v>252.66101159222293</v>
      </c>
      <c r="Q63" s="47">
        <f t="shared" si="13"/>
        <v>378.99151738833439</v>
      </c>
      <c r="R63" s="47">
        <f t="shared" si="14"/>
        <v>284.24363804125079</v>
      </c>
      <c r="S63" s="48">
        <f t="shared" si="15"/>
        <v>189.49575869416719</v>
      </c>
    </row>
    <row r="64" spans="1:19" s="8" customFormat="1" ht="13.8" x14ac:dyDescent="0.25">
      <c r="A64" s="44" t="s">
        <v>49</v>
      </c>
      <c r="B64" s="45">
        <v>151</v>
      </c>
      <c r="C64" s="46">
        <f t="shared" si="0"/>
        <v>0.66814159292035402</v>
      </c>
      <c r="D64" s="46">
        <v>0</v>
      </c>
      <c r="E64" s="46">
        <f t="shared" si="1"/>
        <v>2.2880539499036605E-4</v>
      </c>
      <c r="F64" s="46">
        <f t="shared" si="2"/>
        <v>1.5287440107763397E-4</v>
      </c>
      <c r="G64" s="46">
        <f t="shared" si="3"/>
        <v>0.10104605283280488</v>
      </c>
      <c r="H64" s="47">
        <f t="shared" si="4"/>
        <v>707.32236982963411</v>
      </c>
      <c r="I64" s="47">
        <f t="shared" si="5"/>
        <v>530.49177737222556</v>
      </c>
      <c r="J64" s="47">
        <f t="shared" si="6"/>
        <v>353.66118491481706</v>
      </c>
      <c r="K64" s="47">
        <f t="shared" si="7"/>
        <v>581.014803788628</v>
      </c>
      <c r="L64" s="47">
        <f t="shared" si="8"/>
        <v>435.76110284147103</v>
      </c>
      <c r="M64" s="47">
        <f t="shared" si="9"/>
        <v>290.507401894314</v>
      </c>
      <c r="N64" s="47">
        <f t="shared" si="10"/>
        <v>505.23026416402439</v>
      </c>
      <c r="O64" s="47">
        <f t="shared" si="11"/>
        <v>378.92269812301828</v>
      </c>
      <c r="P64" s="47">
        <f t="shared" si="12"/>
        <v>252.6151320820122</v>
      </c>
      <c r="Q64" s="47">
        <f t="shared" si="13"/>
        <v>378.92269812301828</v>
      </c>
      <c r="R64" s="47">
        <f t="shared" si="14"/>
        <v>284.19202359226369</v>
      </c>
      <c r="S64" s="48">
        <f t="shared" si="15"/>
        <v>189.46134906150914</v>
      </c>
    </row>
    <row r="65" spans="1:19" s="8" customFormat="1" ht="13.8" x14ac:dyDescent="0.25">
      <c r="A65" s="44" t="s">
        <v>56</v>
      </c>
      <c r="B65" s="45">
        <v>149</v>
      </c>
      <c r="C65" s="46">
        <f t="shared" si="0"/>
        <v>0.65929203539823011</v>
      </c>
      <c r="D65" s="46">
        <v>0</v>
      </c>
      <c r="E65" s="46">
        <f t="shared" si="1"/>
        <v>2.2880539499036605E-4</v>
      </c>
      <c r="F65" s="46">
        <f t="shared" si="2"/>
        <v>1.5084957457329443E-4</v>
      </c>
      <c r="G65" s="46">
        <f t="shared" si="3"/>
        <v>0.10102770102872057</v>
      </c>
      <c r="H65" s="47">
        <f t="shared" si="4"/>
        <v>707.193907201044</v>
      </c>
      <c r="I65" s="47">
        <f t="shared" si="5"/>
        <v>530.39543040078297</v>
      </c>
      <c r="J65" s="47">
        <f t="shared" si="6"/>
        <v>353.596953600522</v>
      </c>
      <c r="K65" s="47">
        <f t="shared" si="7"/>
        <v>580.9092809151432</v>
      </c>
      <c r="L65" s="47">
        <f t="shared" si="8"/>
        <v>435.68196068635746</v>
      </c>
      <c r="M65" s="47">
        <f t="shared" si="9"/>
        <v>290.4546404575716</v>
      </c>
      <c r="N65" s="47">
        <f t="shared" si="10"/>
        <v>505.1385051436028</v>
      </c>
      <c r="O65" s="47">
        <f t="shared" si="11"/>
        <v>378.85387885770211</v>
      </c>
      <c r="P65" s="47">
        <f t="shared" si="12"/>
        <v>252.5692525718014</v>
      </c>
      <c r="Q65" s="47">
        <f t="shared" si="13"/>
        <v>378.85387885770211</v>
      </c>
      <c r="R65" s="47">
        <f t="shared" si="14"/>
        <v>284.1404091432766</v>
      </c>
      <c r="S65" s="48">
        <f t="shared" si="15"/>
        <v>189.42693942885106</v>
      </c>
    </row>
    <row r="66" spans="1:19" s="8" customFormat="1" ht="13.8" x14ac:dyDescent="0.25">
      <c r="A66" s="44" t="s">
        <v>59</v>
      </c>
      <c r="B66" s="45">
        <v>141</v>
      </c>
      <c r="C66" s="46">
        <f t="shared" si="0"/>
        <v>0.62389380530973448</v>
      </c>
      <c r="D66" s="46">
        <v>2.408477842003853E-4</v>
      </c>
      <c r="E66" s="46">
        <f t="shared" si="1"/>
        <v>2.408477842003853E-4</v>
      </c>
      <c r="F66" s="46">
        <f t="shared" si="2"/>
        <v>1.5026344058519613E-4</v>
      </c>
      <c r="G66" s="46">
        <f t="shared" si="3"/>
        <v>0.10102238866438037</v>
      </c>
      <c r="H66" s="47">
        <f t="shared" si="4"/>
        <v>707.15672065066258</v>
      </c>
      <c r="I66" s="47">
        <f t="shared" si="5"/>
        <v>530.36754048799696</v>
      </c>
      <c r="J66" s="47">
        <f t="shared" si="6"/>
        <v>353.57836032533129</v>
      </c>
      <c r="K66" s="47">
        <f t="shared" si="7"/>
        <v>580.87873482018711</v>
      </c>
      <c r="L66" s="47">
        <f t="shared" si="8"/>
        <v>435.65905111514036</v>
      </c>
      <c r="M66" s="47">
        <f t="shared" si="9"/>
        <v>290.43936741009355</v>
      </c>
      <c r="N66" s="47">
        <f t="shared" si="10"/>
        <v>505.11194332190189</v>
      </c>
      <c r="O66" s="47">
        <f t="shared" si="11"/>
        <v>378.83395749142642</v>
      </c>
      <c r="P66" s="47">
        <f t="shared" si="12"/>
        <v>252.55597166095095</v>
      </c>
      <c r="Q66" s="47">
        <f t="shared" si="13"/>
        <v>378.83395749142642</v>
      </c>
      <c r="R66" s="47">
        <f t="shared" si="14"/>
        <v>284.12546811856981</v>
      </c>
      <c r="S66" s="48">
        <f t="shared" si="15"/>
        <v>189.41697874571321</v>
      </c>
    </row>
    <row r="67" spans="1:19" s="8" customFormat="1" ht="13.8" x14ac:dyDescent="0.25">
      <c r="A67" s="44" t="s">
        <v>57</v>
      </c>
      <c r="B67" s="45">
        <v>145</v>
      </c>
      <c r="C67" s="46">
        <f t="shared" si="0"/>
        <v>0.6415929203539823</v>
      </c>
      <c r="D67" s="46">
        <v>0</v>
      </c>
      <c r="E67" s="46">
        <f t="shared" si="1"/>
        <v>2.2880539499036605E-4</v>
      </c>
      <c r="F67" s="46">
        <f t="shared" si="2"/>
        <v>1.4679992156461539E-4</v>
      </c>
      <c r="G67" s="46">
        <f t="shared" si="3"/>
        <v>0.10099099742055198</v>
      </c>
      <c r="H67" s="47">
        <f t="shared" si="4"/>
        <v>706.93698194386388</v>
      </c>
      <c r="I67" s="47">
        <f t="shared" si="5"/>
        <v>530.20273645789791</v>
      </c>
      <c r="J67" s="47">
        <f t="shared" si="6"/>
        <v>353.46849097193194</v>
      </c>
      <c r="K67" s="47">
        <f t="shared" si="7"/>
        <v>580.69823516817394</v>
      </c>
      <c r="L67" s="47">
        <f t="shared" si="8"/>
        <v>435.52367637613042</v>
      </c>
      <c r="M67" s="47">
        <f t="shared" si="9"/>
        <v>290.34911758408697</v>
      </c>
      <c r="N67" s="47">
        <f t="shared" si="10"/>
        <v>504.9549871027599</v>
      </c>
      <c r="O67" s="47">
        <f t="shared" si="11"/>
        <v>378.71624032706995</v>
      </c>
      <c r="P67" s="47">
        <f t="shared" si="12"/>
        <v>252.47749355137995</v>
      </c>
      <c r="Q67" s="47">
        <f t="shared" si="13"/>
        <v>378.71624032706995</v>
      </c>
      <c r="R67" s="47">
        <f t="shared" si="14"/>
        <v>284.03718024530247</v>
      </c>
      <c r="S67" s="48">
        <f t="shared" si="15"/>
        <v>189.35812016353498</v>
      </c>
    </row>
    <row r="68" spans="1:19" s="8" customFormat="1" ht="13.8" x14ac:dyDescent="0.25">
      <c r="A68" s="44" t="s">
        <v>58</v>
      </c>
      <c r="B68" s="45">
        <v>143</v>
      </c>
      <c r="C68" s="46">
        <f t="shared" si="0"/>
        <v>0.63274336283185839</v>
      </c>
      <c r="D68" s="46">
        <v>0</v>
      </c>
      <c r="E68" s="46">
        <f t="shared" si="1"/>
        <v>2.2880539499036605E-4</v>
      </c>
      <c r="F68" s="46">
        <f t="shared" si="2"/>
        <v>1.4477509506027585E-4</v>
      </c>
      <c r="G68" s="46">
        <f t="shared" si="3"/>
        <v>0.10097264561646768</v>
      </c>
      <c r="H68" s="47">
        <f t="shared" si="4"/>
        <v>706.80851931527377</v>
      </c>
      <c r="I68" s="47">
        <f t="shared" si="5"/>
        <v>530.10638948645533</v>
      </c>
      <c r="J68" s="47">
        <f t="shared" si="6"/>
        <v>353.40425965763689</v>
      </c>
      <c r="K68" s="47">
        <f t="shared" si="7"/>
        <v>580.59271229468914</v>
      </c>
      <c r="L68" s="47">
        <f t="shared" si="8"/>
        <v>435.44453422101685</v>
      </c>
      <c r="M68" s="47">
        <f t="shared" si="9"/>
        <v>290.29635614734457</v>
      </c>
      <c r="N68" s="47">
        <f t="shared" si="10"/>
        <v>504.86322808233842</v>
      </c>
      <c r="O68" s="47">
        <f t="shared" si="11"/>
        <v>378.64742106175379</v>
      </c>
      <c r="P68" s="47">
        <f t="shared" si="12"/>
        <v>252.43161404116921</v>
      </c>
      <c r="Q68" s="47">
        <f t="shared" si="13"/>
        <v>378.64742106175379</v>
      </c>
      <c r="R68" s="47">
        <f t="shared" si="14"/>
        <v>283.98556579631537</v>
      </c>
      <c r="S68" s="48">
        <f t="shared" si="15"/>
        <v>189.32371053087689</v>
      </c>
    </row>
    <row r="69" spans="1:19" s="8" customFormat="1" ht="13.8" x14ac:dyDescent="0.25">
      <c r="A69" s="44" t="s">
        <v>60</v>
      </c>
      <c r="B69" s="45">
        <v>130</v>
      </c>
      <c r="C69" s="46">
        <f t="shared" si="0"/>
        <v>0.5752212389380531</v>
      </c>
      <c r="D69" s="46">
        <v>0</v>
      </c>
      <c r="E69" s="46">
        <f t="shared" si="1"/>
        <v>2.2880539499036605E-4</v>
      </c>
      <c r="F69" s="46">
        <f t="shared" si="2"/>
        <v>1.3161372278206897E-4</v>
      </c>
      <c r="G69" s="46">
        <f t="shared" si="3"/>
        <v>0.10085335888991975</v>
      </c>
      <c r="H69" s="47">
        <f t="shared" si="4"/>
        <v>705.97351222943826</v>
      </c>
      <c r="I69" s="47">
        <f t="shared" si="5"/>
        <v>529.48013417207869</v>
      </c>
      <c r="J69" s="47">
        <f t="shared" si="6"/>
        <v>352.98675611471913</v>
      </c>
      <c r="K69" s="47">
        <f t="shared" si="7"/>
        <v>579.90681361703855</v>
      </c>
      <c r="L69" s="47">
        <f t="shared" si="8"/>
        <v>434.93011021277891</v>
      </c>
      <c r="M69" s="47">
        <f t="shared" si="9"/>
        <v>289.95340680851928</v>
      </c>
      <c r="N69" s="47">
        <f t="shared" si="10"/>
        <v>504.26679444959876</v>
      </c>
      <c r="O69" s="47">
        <f t="shared" si="11"/>
        <v>378.20009583719906</v>
      </c>
      <c r="P69" s="47">
        <f t="shared" si="12"/>
        <v>252.13339722479938</v>
      </c>
      <c r="Q69" s="47">
        <f t="shared" si="13"/>
        <v>378.20009583719906</v>
      </c>
      <c r="R69" s="47">
        <f t="shared" si="14"/>
        <v>283.65007187789928</v>
      </c>
      <c r="S69" s="48">
        <f t="shared" si="15"/>
        <v>189.10004791859953</v>
      </c>
    </row>
    <row r="70" spans="1:19" s="8" customFormat="1" ht="13.8" x14ac:dyDescent="0.25">
      <c r="A70" s="44" t="s">
        <v>79</v>
      </c>
      <c r="B70" s="45">
        <v>81</v>
      </c>
      <c r="C70" s="46">
        <f t="shared" si="0"/>
        <v>0.3584070796460177</v>
      </c>
      <c r="D70" s="46">
        <v>3.6127167630057802E-4</v>
      </c>
      <c r="E70" s="46">
        <f t="shared" si="1"/>
        <v>3.6127167630057802E-4</v>
      </c>
      <c r="F70" s="46">
        <f t="shared" si="2"/>
        <v>1.2948232646171158E-4</v>
      </c>
      <c r="G70" s="46">
        <f t="shared" si="3"/>
        <v>0.10083404120140997</v>
      </c>
      <c r="H70" s="47">
        <f t="shared" si="4"/>
        <v>705.83828840986985</v>
      </c>
      <c r="I70" s="47">
        <f t="shared" si="5"/>
        <v>529.37871630740233</v>
      </c>
      <c r="J70" s="47">
        <f t="shared" si="6"/>
        <v>352.91914420493492</v>
      </c>
      <c r="K70" s="47">
        <f t="shared" si="7"/>
        <v>579.7957369081073</v>
      </c>
      <c r="L70" s="47">
        <f t="shared" si="8"/>
        <v>434.84680268108048</v>
      </c>
      <c r="M70" s="47">
        <f t="shared" si="9"/>
        <v>289.89786845405365</v>
      </c>
      <c r="N70" s="47">
        <f t="shared" si="10"/>
        <v>504.17020600704984</v>
      </c>
      <c r="O70" s="47">
        <f t="shared" si="11"/>
        <v>378.12765450528741</v>
      </c>
      <c r="P70" s="47">
        <f t="shared" si="12"/>
        <v>252.08510300352492</v>
      </c>
      <c r="Q70" s="47">
        <f t="shared" si="13"/>
        <v>378.12765450528741</v>
      </c>
      <c r="R70" s="47">
        <f t="shared" si="14"/>
        <v>283.59574087896556</v>
      </c>
      <c r="S70" s="48">
        <f t="shared" si="15"/>
        <v>189.0638272526437</v>
      </c>
    </row>
    <row r="71" spans="1:19" s="8" customFormat="1" ht="13.8" x14ac:dyDescent="0.25">
      <c r="A71" s="44" t="s">
        <v>65</v>
      </c>
      <c r="B71" s="45">
        <v>119</v>
      </c>
      <c r="C71" s="46">
        <f t="shared" si="0"/>
        <v>0.52654867256637172</v>
      </c>
      <c r="D71" s="46">
        <v>2.408477842003853E-4</v>
      </c>
      <c r="E71" s="46">
        <f t="shared" si="1"/>
        <v>2.408477842003853E-4</v>
      </c>
      <c r="F71" s="46">
        <f t="shared" si="2"/>
        <v>1.2681808106126483E-4</v>
      </c>
      <c r="G71" s="46">
        <f t="shared" si="3"/>
        <v>0.10080989409077275</v>
      </c>
      <c r="H71" s="47">
        <f t="shared" si="4"/>
        <v>705.66925863540928</v>
      </c>
      <c r="I71" s="47">
        <f t="shared" si="5"/>
        <v>529.25194397655696</v>
      </c>
      <c r="J71" s="47">
        <f t="shared" si="6"/>
        <v>352.83462931770464</v>
      </c>
      <c r="K71" s="47">
        <f t="shared" si="7"/>
        <v>579.65689102194335</v>
      </c>
      <c r="L71" s="47">
        <f t="shared" si="8"/>
        <v>434.74266826645749</v>
      </c>
      <c r="M71" s="47">
        <f t="shared" si="9"/>
        <v>289.82844551097168</v>
      </c>
      <c r="N71" s="47">
        <f t="shared" si="10"/>
        <v>504.04947045386376</v>
      </c>
      <c r="O71" s="47">
        <f t="shared" si="11"/>
        <v>378.03710284039778</v>
      </c>
      <c r="P71" s="47">
        <f t="shared" si="12"/>
        <v>252.02473522693188</v>
      </c>
      <c r="Q71" s="47">
        <f t="shared" si="13"/>
        <v>378.03710284039778</v>
      </c>
      <c r="R71" s="47">
        <f t="shared" si="14"/>
        <v>283.52782713029836</v>
      </c>
      <c r="S71" s="48">
        <f t="shared" si="15"/>
        <v>189.01855142019889</v>
      </c>
    </row>
    <row r="72" spans="1:19" s="8" customFormat="1" ht="13.8" x14ac:dyDescent="0.25">
      <c r="A72" s="44" t="s">
        <v>62</v>
      </c>
      <c r="B72" s="45">
        <v>124</v>
      </c>
      <c r="C72" s="46">
        <f t="shared" si="0"/>
        <v>0.54867256637168138</v>
      </c>
      <c r="D72" s="46">
        <v>2.2880539499036605E-4</v>
      </c>
      <c r="E72" s="46">
        <f t="shared" si="1"/>
        <v>2.2880539499036605E-4</v>
      </c>
      <c r="F72" s="46">
        <f t="shared" si="2"/>
        <v>1.2553924326905039E-4</v>
      </c>
      <c r="G72" s="46">
        <f t="shared" si="3"/>
        <v>0.10079830347766687</v>
      </c>
      <c r="H72" s="47">
        <f t="shared" si="4"/>
        <v>705.58812434366814</v>
      </c>
      <c r="I72" s="47">
        <f t="shared" si="5"/>
        <v>529.19109325775105</v>
      </c>
      <c r="J72" s="47">
        <f t="shared" si="6"/>
        <v>352.79406217183407</v>
      </c>
      <c r="K72" s="47">
        <f t="shared" si="7"/>
        <v>579.59024499658449</v>
      </c>
      <c r="L72" s="47">
        <f t="shared" si="8"/>
        <v>434.69268374743837</v>
      </c>
      <c r="M72" s="47">
        <f t="shared" si="9"/>
        <v>289.79512249829224</v>
      </c>
      <c r="N72" s="47">
        <f t="shared" si="10"/>
        <v>503.99151738833433</v>
      </c>
      <c r="O72" s="47">
        <f t="shared" si="11"/>
        <v>377.99363804125079</v>
      </c>
      <c r="P72" s="47">
        <f t="shared" si="12"/>
        <v>251.99575869416717</v>
      </c>
      <c r="Q72" s="47">
        <f t="shared" si="13"/>
        <v>377.99363804125079</v>
      </c>
      <c r="R72" s="47">
        <f t="shared" si="14"/>
        <v>283.49522853093805</v>
      </c>
      <c r="S72" s="48">
        <f t="shared" si="15"/>
        <v>188.9968190206254</v>
      </c>
    </row>
    <row r="73" spans="1:19" s="8" customFormat="1" ht="13.8" x14ac:dyDescent="0.25">
      <c r="A73" s="44" t="s">
        <v>63</v>
      </c>
      <c r="B73" s="45">
        <v>123</v>
      </c>
      <c r="C73" s="46">
        <f t="shared" si="0"/>
        <v>0.54424778761061943</v>
      </c>
      <c r="D73" s="46">
        <v>1.2042389210019265E-4</v>
      </c>
      <c r="E73" s="46">
        <f t="shared" si="1"/>
        <v>2.2880539499036605E-4</v>
      </c>
      <c r="F73" s="46">
        <f t="shared" si="2"/>
        <v>1.2452683001688063E-4</v>
      </c>
      <c r="G73" s="46">
        <f t="shared" si="3"/>
        <v>0.10078912757562472</v>
      </c>
      <c r="H73" s="47">
        <f t="shared" si="4"/>
        <v>705.52389302937308</v>
      </c>
      <c r="I73" s="47">
        <f t="shared" si="5"/>
        <v>529.14291977202981</v>
      </c>
      <c r="J73" s="47">
        <f t="shared" si="6"/>
        <v>352.76194651468654</v>
      </c>
      <c r="K73" s="47">
        <f t="shared" si="7"/>
        <v>579.53748355984214</v>
      </c>
      <c r="L73" s="47">
        <f t="shared" si="8"/>
        <v>434.65311266988158</v>
      </c>
      <c r="M73" s="47">
        <f t="shared" si="9"/>
        <v>289.76874177992107</v>
      </c>
      <c r="N73" s="47">
        <f t="shared" si="10"/>
        <v>503.94563787812359</v>
      </c>
      <c r="O73" s="47">
        <f t="shared" si="11"/>
        <v>377.95922840859271</v>
      </c>
      <c r="P73" s="47">
        <f t="shared" si="12"/>
        <v>251.9728189390618</v>
      </c>
      <c r="Q73" s="47">
        <f t="shared" si="13"/>
        <v>377.95922840859271</v>
      </c>
      <c r="R73" s="47">
        <f t="shared" si="14"/>
        <v>283.46942130644453</v>
      </c>
      <c r="S73" s="48">
        <f t="shared" si="15"/>
        <v>188.97961420429635</v>
      </c>
    </row>
    <row r="74" spans="1:19" s="8" customFormat="1" ht="13.8" x14ac:dyDescent="0.25">
      <c r="A74" s="44" t="s">
        <v>64</v>
      </c>
      <c r="B74" s="45">
        <v>123</v>
      </c>
      <c r="C74" s="46">
        <f t="shared" si="0"/>
        <v>0.54424778761061943</v>
      </c>
      <c r="D74" s="46">
        <v>0</v>
      </c>
      <c r="E74" s="46">
        <f t="shared" si="1"/>
        <v>2.2880539499036605E-4</v>
      </c>
      <c r="F74" s="46">
        <f t="shared" si="2"/>
        <v>1.2452683001688063E-4</v>
      </c>
      <c r="G74" s="46">
        <f t="shared" si="3"/>
        <v>0.10078912757562472</v>
      </c>
      <c r="H74" s="47">
        <f t="shared" si="4"/>
        <v>705.52389302937308</v>
      </c>
      <c r="I74" s="47">
        <f t="shared" si="5"/>
        <v>529.14291977202981</v>
      </c>
      <c r="J74" s="47">
        <f t="shared" si="6"/>
        <v>352.76194651468654</v>
      </c>
      <c r="K74" s="47">
        <f t="shared" si="7"/>
        <v>579.53748355984214</v>
      </c>
      <c r="L74" s="47">
        <f t="shared" si="8"/>
        <v>434.65311266988158</v>
      </c>
      <c r="M74" s="47">
        <f t="shared" si="9"/>
        <v>289.76874177992107</v>
      </c>
      <c r="N74" s="47">
        <f t="shared" si="10"/>
        <v>503.94563787812359</v>
      </c>
      <c r="O74" s="47">
        <f t="shared" si="11"/>
        <v>377.95922840859271</v>
      </c>
      <c r="P74" s="47">
        <f t="shared" si="12"/>
        <v>251.9728189390618</v>
      </c>
      <c r="Q74" s="47">
        <f t="shared" si="13"/>
        <v>377.95922840859271</v>
      </c>
      <c r="R74" s="47">
        <f t="shared" si="14"/>
        <v>283.46942130644453</v>
      </c>
      <c r="S74" s="48">
        <f t="shared" si="15"/>
        <v>188.97961420429635</v>
      </c>
    </row>
    <row r="75" spans="1:19" s="8" customFormat="1" ht="13.8" x14ac:dyDescent="0.25">
      <c r="A75" s="44" t="s">
        <v>66</v>
      </c>
      <c r="B75" s="45">
        <v>117</v>
      </c>
      <c r="C75" s="46">
        <f t="shared" si="0"/>
        <v>0.51769911504424782</v>
      </c>
      <c r="D75" s="46">
        <v>0</v>
      </c>
      <c r="E75" s="46">
        <f t="shared" si="1"/>
        <v>2.2880539499036605E-4</v>
      </c>
      <c r="F75" s="46">
        <f t="shared" si="2"/>
        <v>1.1845235050386207E-4</v>
      </c>
      <c r="G75" s="46">
        <f t="shared" si="3"/>
        <v>0.10073407216337185</v>
      </c>
      <c r="H75" s="47">
        <f t="shared" si="4"/>
        <v>705.13850514360297</v>
      </c>
      <c r="I75" s="47">
        <f t="shared" si="5"/>
        <v>528.85387885770217</v>
      </c>
      <c r="J75" s="47">
        <f t="shared" si="6"/>
        <v>352.56925257180148</v>
      </c>
      <c r="K75" s="47">
        <f t="shared" si="7"/>
        <v>579.22091493938819</v>
      </c>
      <c r="L75" s="47">
        <f t="shared" si="8"/>
        <v>434.41568620454109</v>
      </c>
      <c r="M75" s="47">
        <f t="shared" si="9"/>
        <v>289.6104574696941</v>
      </c>
      <c r="N75" s="47">
        <f t="shared" si="10"/>
        <v>503.67036081685927</v>
      </c>
      <c r="O75" s="47">
        <f t="shared" si="11"/>
        <v>377.75277061264444</v>
      </c>
      <c r="P75" s="47">
        <f t="shared" si="12"/>
        <v>251.83518040842964</v>
      </c>
      <c r="Q75" s="47">
        <f t="shared" si="13"/>
        <v>377.75277061264444</v>
      </c>
      <c r="R75" s="47">
        <f t="shared" si="14"/>
        <v>283.31457795948336</v>
      </c>
      <c r="S75" s="48">
        <f t="shared" si="15"/>
        <v>188.87638530632222</v>
      </c>
    </row>
    <row r="76" spans="1:19" s="8" customFormat="1" ht="13.8" x14ac:dyDescent="0.25">
      <c r="A76" s="44" t="s">
        <v>67</v>
      </c>
      <c r="B76" s="45">
        <v>116</v>
      </c>
      <c r="C76" s="46">
        <f t="shared" si="0"/>
        <v>0.51327433628318586</v>
      </c>
      <c r="D76" s="46">
        <v>0</v>
      </c>
      <c r="E76" s="46">
        <f t="shared" si="1"/>
        <v>2.2880539499036605E-4</v>
      </c>
      <c r="F76" s="46">
        <f t="shared" si="2"/>
        <v>1.1743993725169231E-4</v>
      </c>
      <c r="G76" s="46">
        <f t="shared" si="3"/>
        <v>0.1007248962613297</v>
      </c>
      <c r="H76" s="47">
        <f t="shared" si="4"/>
        <v>705.07427382930791</v>
      </c>
      <c r="I76" s="47">
        <f t="shared" si="5"/>
        <v>528.80570537198093</v>
      </c>
      <c r="J76" s="47">
        <f t="shared" si="6"/>
        <v>352.53713691465396</v>
      </c>
      <c r="K76" s="47">
        <f t="shared" si="7"/>
        <v>579.16815350264574</v>
      </c>
      <c r="L76" s="47">
        <f t="shared" si="8"/>
        <v>434.37611512698436</v>
      </c>
      <c r="M76" s="47">
        <f t="shared" si="9"/>
        <v>289.58407675132287</v>
      </c>
      <c r="N76" s="47">
        <f t="shared" si="10"/>
        <v>503.62448130664853</v>
      </c>
      <c r="O76" s="47">
        <f t="shared" si="11"/>
        <v>377.71836097998636</v>
      </c>
      <c r="P76" s="47">
        <f t="shared" si="12"/>
        <v>251.81224065332427</v>
      </c>
      <c r="Q76" s="47">
        <f t="shared" si="13"/>
        <v>377.71836097998636</v>
      </c>
      <c r="R76" s="47">
        <f t="shared" si="14"/>
        <v>283.28877073498978</v>
      </c>
      <c r="S76" s="48">
        <f t="shared" si="15"/>
        <v>188.85918048999318</v>
      </c>
    </row>
    <row r="77" spans="1:19" s="8" customFormat="1" ht="13.8" x14ac:dyDescent="0.25">
      <c r="A77" s="44" t="s">
        <v>69</v>
      </c>
      <c r="B77" s="45">
        <v>113</v>
      </c>
      <c r="C77" s="46">
        <f t="shared" si="0"/>
        <v>0.5</v>
      </c>
      <c r="D77" s="46">
        <v>1.2042389210019265E-4</v>
      </c>
      <c r="E77" s="46">
        <f t="shared" si="1"/>
        <v>2.2880539499036605E-4</v>
      </c>
      <c r="F77" s="46">
        <f t="shared" si="2"/>
        <v>1.1440269749518302E-4</v>
      </c>
      <c r="G77" s="46">
        <f t="shared" si="3"/>
        <v>0.10069736855520324</v>
      </c>
      <c r="H77" s="47">
        <f t="shared" si="4"/>
        <v>704.88157988642263</v>
      </c>
      <c r="I77" s="47">
        <f t="shared" si="5"/>
        <v>528.661184914817</v>
      </c>
      <c r="J77" s="47">
        <f t="shared" si="6"/>
        <v>352.44078994321131</v>
      </c>
      <c r="K77" s="47">
        <f t="shared" si="7"/>
        <v>579.00986919241859</v>
      </c>
      <c r="L77" s="47">
        <f t="shared" si="8"/>
        <v>434.257401894314</v>
      </c>
      <c r="M77" s="47">
        <f t="shared" si="9"/>
        <v>289.5049345962093</v>
      </c>
      <c r="N77" s="47">
        <f t="shared" si="10"/>
        <v>503.4868427760162</v>
      </c>
      <c r="O77" s="47">
        <f t="shared" si="11"/>
        <v>377.61513208201217</v>
      </c>
      <c r="P77" s="47">
        <f t="shared" si="12"/>
        <v>251.7434213880081</v>
      </c>
      <c r="Q77" s="47">
        <f t="shared" si="13"/>
        <v>377.61513208201217</v>
      </c>
      <c r="R77" s="47">
        <f t="shared" si="14"/>
        <v>283.21134906150911</v>
      </c>
      <c r="S77" s="48">
        <f t="shared" si="15"/>
        <v>188.80756604100608</v>
      </c>
    </row>
    <row r="78" spans="1:19" s="8" customFormat="1" ht="13.8" x14ac:dyDescent="0.25">
      <c r="A78" s="44" t="s">
        <v>72</v>
      </c>
      <c r="B78" s="45">
        <v>105</v>
      </c>
      <c r="C78" s="46">
        <f t="shared" si="0"/>
        <v>0.46460176991150443</v>
      </c>
      <c r="D78" s="46">
        <v>0</v>
      </c>
      <c r="E78" s="46">
        <f t="shared" si="1"/>
        <v>2.2880539499036605E-4</v>
      </c>
      <c r="F78" s="46">
        <f t="shared" si="2"/>
        <v>1.0630339147782493E-4</v>
      </c>
      <c r="G78" s="46">
        <f t="shared" si="3"/>
        <v>0.10062396133886606</v>
      </c>
      <c r="H78" s="47">
        <f t="shared" si="4"/>
        <v>704.3677293720624</v>
      </c>
      <c r="I78" s="47">
        <f t="shared" si="5"/>
        <v>528.27579702904677</v>
      </c>
      <c r="J78" s="47">
        <f t="shared" si="6"/>
        <v>352.1838646860312</v>
      </c>
      <c r="K78" s="47">
        <f t="shared" si="7"/>
        <v>578.58777769847984</v>
      </c>
      <c r="L78" s="47">
        <f t="shared" si="8"/>
        <v>433.94083327385988</v>
      </c>
      <c r="M78" s="47">
        <f t="shared" si="9"/>
        <v>289.29388884923992</v>
      </c>
      <c r="N78" s="47">
        <f t="shared" si="10"/>
        <v>503.11980669433029</v>
      </c>
      <c r="O78" s="47">
        <f t="shared" si="11"/>
        <v>377.33985502074773</v>
      </c>
      <c r="P78" s="47">
        <f t="shared" si="12"/>
        <v>251.55990334716515</v>
      </c>
      <c r="Q78" s="47">
        <f t="shared" si="13"/>
        <v>377.33985502074773</v>
      </c>
      <c r="R78" s="47">
        <f t="shared" si="14"/>
        <v>283.00489126556079</v>
      </c>
      <c r="S78" s="48">
        <f t="shared" si="15"/>
        <v>188.66992751037387</v>
      </c>
    </row>
    <row r="79" spans="1:19" s="8" customFormat="1" ht="13.8" x14ac:dyDescent="0.25">
      <c r="A79" s="44" t="s">
        <v>74</v>
      </c>
      <c r="B79" s="45">
        <v>96</v>
      </c>
      <c r="C79" s="46">
        <f t="shared" si="0"/>
        <v>0.4247787610619469</v>
      </c>
      <c r="D79" s="46">
        <v>0</v>
      </c>
      <c r="E79" s="46">
        <f t="shared" si="1"/>
        <v>2.2880539499036605E-4</v>
      </c>
      <c r="F79" s="46">
        <f t="shared" si="2"/>
        <v>9.7191672208297081E-5</v>
      </c>
      <c r="G79" s="46">
        <f t="shared" si="3"/>
        <v>0.10054137822048673</v>
      </c>
      <c r="H79" s="47">
        <f t="shared" si="4"/>
        <v>703.78964754340711</v>
      </c>
      <c r="I79" s="47">
        <f t="shared" si="5"/>
        <v>527.84223565755531</v>
      </c>
      <c r="J79" s="47">
        <f t="shared" si="6"/>
        <v>351.89482377170356</v>
      </c>
      <c r="K79" s="47">
        <f t="shared" si="7"/>
        <v>578.11292476779863</v>
      </c>
      <c r="L79" s="47">
        <f t="shared" si="8"/>
        <v>433.58469357584903</v>
      </c>
      <c r="M79" s="47">
        <f t="shared" si="9"/>
        <v>289.05646238389932</v>
      </c>
      <c r="N79" s="47">
        <f t="shared" si="10"/>
        <v>502.70689110243364</v>
      </c>
      <c r="O79" s="47">
        <f t="shared" si="11"/>
        <v>377.03016832682522</v>
      </c>
      <c r="P79" s="47">
        <f t="shared" si="12"/>
        <v>251.35344555121682</v>
      </c>
      <c r="Q79" s="47">
        <f t="shared" si="13"/>
        <v>377.03016832682522</v>
      </c>
      <c r="R79" s="47">
        <f t="shared" si="14"/>
        <v>282.77262624511894</v>
      </c>
      <c r="S79" s="48">
        <f t="shared" si="15"/>
        <v>188.51508416341261</v>
      </c>
    </row>
    <row r="80" spans="1:19" s="8" customFormat="1" ht="13.8" x14ac:dyDescent="0.25">
      <c r="A80" s="44" t="s">
        <v>75</v>
      </c>
      <c r="B80" s="45">
        <v>93</v>
      </c>
      <c r="C80" s="46">
        <f t="shared" si="0"/>
        <v>0.41150442477876104</v>
      </c>
      <c r="D80" s="46">
        <v>0</v>
      </c>
      <c r="E80" s="46">
        <f t="shared" si="1"/>
        <v>2.2880539499036605E-4</v>
      </c>
      <c r="F80" s="46">
        <f t="shared" si="2"/>
        <v>9.4154432451787793E-5</v>
      </c>
      <c r="G80" s="46">
        <f t="shared" si="3"/>
        <v>0.10051385051436028</v>
      </c>
      <c r="H80" s="47">
        <f t="shared" si="4"/>
        <v>703.59695360052194</v>
      </c>
      <c r="I80" s="47">
        <f t="shared" si="5"/>
        <v>527.69771520039149</v>
      </c>
      <c r="J80" s="47">
        <f t="shared" si="6"/>
        <v>351.79847680026097</v>
      </c>
      <c r="K80" s="47">
        <f t="shared" si="7"/>
        <v>577.9546404575716</v>
      </c>
      <c r="L80" s="47">
        <f t="shared" si="8"/>
        <v>433.46598034317873</v>
      </c>
      <c r="M80" s="47">
        <f t="shared" si="9"/>
        <v>288.9773202287858</v>
      </c>
      <c r="N80" s="47">
        <f t="shared" si="10"/>
        <v>502.56925257180137</v>
      </c>
      <c r="O80" s="47">
        <f t="shared" si="11"/>
        <v>376.92693942885103</v>
      </c>
      <c r="P80" s="47">
        <f t="shared" si="12"/>
        <v>251.28462628590069</v>
      </c>
      <c r="Q80" s="47">
        <f t="shared" si="13"/>
        <v>376.92693942885103</v>
      </c>
      <c r="R80" s="47">
        <f t="shared" si="14"/>
        <v>282.69520457163827</v>
      </c>
      <c r="S80" s="48">
        <f t="shared" si="15"/>
        <v>188.46346971442551</v>
      </c>
    </row>
    <row r="81" spans="1:19" s="8" customFormat="1" ht="13.8" x14ac:dyDescent="0.25">
      <c r="A81" s="44" t="s">
        <v>76</v>
      </c>
      <c r="B81" s="45">
        <v>90</v>
      </c>
      <c r="C81" s="46">
        <f t="shared" si="0"/>
        <v>0.39823008849557523</v>
      </c>
      <c r="D81" s="46">
        <v>0</v>
      </c>
      <c r="E81" s="46">
        <f t="shared" si="1"/>
        <v>2.2880539499036605E-4</v>
      </c>
      <c r="F81" s="46">
        <f t="shared" si="2"/>
        <v>9.1117192695278518E-5</v>
      </c>
      <c r="G81" s="46">
        <f t="shared" si="3"/>
        <v>0.10048632280823384</v>
      </c>
      <c r="H81" s="47">
        <f t="shared" si="4"/>
        <v>703.40425965763689</v>
      </c>
      <c r="I81" s="47">
        <f t="shared" si="5"/>
        <v>527.55319474322766</v>
      </c>
      <c r="J81" s="47">
        <f t="shared" si="6"/>
        <v>351.70212982881844</v>
      </c>
      <c r="K81" s="47">
        <f t="shared" si="7"/>
        <v>577.79635614734457</v>
      </c>
      <c r="L81" s="47">
        <f t="shared" si="8"/>
        <v>433.34726711050843</v>
      </c>
      <c r="M81" s="47">
        <f t="shared" si="9"/>
        <v>288.89817807367228</v>
      </c>
      <c r="N81" s="47">
        <f t="shared" si="10"/>
        <v>502.43161404116921</v>
      </c>
      <c r="O81" s="47">
        <f t="shared" si="11"/>
        <v>376.82371053087689</v>
      </c>
      <c r="P81" s="47">
        <f t="shared" si="12"/>
        <v>251.21580702058461</v>
      </c>
      <c r="Q81" s="47">
        <f t="shared" si="13"/>
        <v>376.82371053087689</v>
      </c>
      <c r="R81" s="47">
        <f t="shared" si="14"/>
        <v>282.61778289815771</v>
      </c>
      <c r="S81" s="48">
        <f t="shared" si="15"/>
        <v>188.41185526543845</v>
      </c>
    </row>
    <row r="82" spans="1:19" s="8" customFormat="1" ht="13.8" x14ac:dyDescent="0.25">
      <c r="A82" s="44" t="s">
        <v>77</v>
      </c>
      <c r="B82" s="45">
        <v>88</v>
      </c>
      <c r="C82" s="46">
        <f t="shared" si="0"/>
        <v>0.38938053097345132</v>
      </c>
      <c r="D82" s="46">
        <v>0</v>
      </c>
      <c r="E82" s="46">
        <f t="shared" si="1"/>
        <v>2.2880539499036605E-4</v>
      </c>
      <c r="F82" s="46">
        <f t="shared" si="2"/>
        <v>8.9092366190938988E-5</v>
      </c>
      <c r="G82" s="46">
        <f t="shared" si="3"/>
        <v>0.10046797100414954</v>
      </c>
      <c r="H82" s="47">
        <f t="shared" si="4"/>
        <v>703.27579702904677</v>
      </c>
      <c r="I82" s="47">
        <f t="shared" si="5"/>
        <v>527.45684777178508</v>
      </c>
      <c r="J82" s="47">
        <f t="shared" si="6"/>
        <v>351.63789851452339</v>
      </c>
      <c r="K82" s="47">
        <f t="shared" si="7"/>
        <v>577.69083327385988</v>
      </c>
      <c r="L82" s="47">
        <f t="shared" si="8"/>
        <v>433.26812495539491</v>
      </c>
      <c r="M82" s="47">
        <f t="shared" si="9"/>
        <v>288.84541663692994</v>
      </c>
      <c r="N82" s="47">
        <f t="shared" si="10"/>
        <v>502.33985502074773</v>
      </c>
      <c r="O82" s="47">
        <f t="shared" si="11"/>
        <v>376.75489126556079</v>
      </c>
      <c r="P82" s="47">
        <f t="shared" si="12"/>
        <v>251.16992751037387</v>
      </c>
      <c r="Q82" s="47">
        <f t="shared" si="13"/>
        <v>376.75489126556079</v>
      </c>
      <c r="R82" s="47">
        <f t="shared" si="14"/>
        <v>282.56616844917062</v>
      </c>
      <c r="S82" s="48">
        <f t="shared" si="15"/>
        <v>188.37744563278039</v>
      </c>
    </row>
    <row r="83" spans="1:19" s="8" customFormat="1" ht="13.8" x14ac:dyDescent="0.25">
      <c r="A83" s="44" t="s">
        <v>78</v>
      </c>
      <c r="B83" s="45">
        <v>74</v>
      </c>
      <c r="C83" s="46">
        <f t="shared" si="0"/>
        <v>0.32743362831858408</v>
      </c>
      <c r="D83" s="46">
        <v>0</v>
      </c>
      <c r="E83" s="46">
        <f t="shared" si="1"/>
        <v>2.2880539499036605E-4</v>
      </c>
      <c r="F83" s="46">
        <f t="shared" si="2"/>
        <v>7.4918580660562333E-5</v>
      </c>
      <c r="G83" s="46">
        <f t="shared" si="3"/>
        <v>0.10033950837555947</v>
      </c>
      <c r="H83" s="47">
        <f t="shared" si="4"/>
        <v>702.37655862891631</v>
      </c>
      <c r="I83" s="47">
        <f t="shared" si="5"/>
        <v>526.78241897168721</v>
      </c>
      <c r="J83" s="47">
        <f t="shared" si="6"/>
        <v>351.18827931445816</v>
      </c>
      <c r="K83" s="47">
        <f t="shared" si="7"/>
        <v>576.95217315946695</v>
      </c>
      <c r="L83" s="47">
        <f t="shared" si="8"/>
        <v>432.71412986960019</v>
      </c>
      <c r="M83" s="47">
        <f t="shared" si="9"/>
        <v>288.47608657973348</v>
      </c>
      <c r="N83" s="47">
        <f t="shared" si="10"/>
        <v>501.69754187779733</v>
      </c>
      <c r="O83" s="47">
        <f t="shared" si="11"/>
        <v>376.27315640834797</v>
      </c>
      <c r="P83" s="47">
        <f t="shared" si="12"/>
        <v>250.84877093889867</v>
      </c>
      <c r="Q83" s="47">
        <f t="shared" si="13"/>
        <v>376.27315640834797</v>
      </c>
      <c r="R83" s="47">
        <f t="shared" si="14"/>
        <v>282.20486730626101</v>
      </c>
      <c r="S83" s="48">
        <f t="shared" si="15"/>
        <v>188.13657820417399</v>
      </c>
    </row>
    <row r="84" spans="1:19" s="8" customFormat="1" ht="13.8" x14ac:dyDescent="0.25">
      <c r="A84" s="44" t="s">
        <v>73</v>
      </c>
      <c r="B84" s="45">
        <v>71</v>
      </c>
      <c r="C84" s="46">
        <f t="shared" si="0"/>
        <v>0.31415929203539822</v>
      </c>
      <c r="D84" s="46">
        <v>0</v>
      </c>
      <c r="E84" s="46">
        <f t="shared" si="1"/>
        <v>2.2880539499036605E-4</v>
      </c>
      <c r="F84" s="46">
        <f t="shared" si="2"/>
        <v>7.1881340904053045E-5</v>
      </c>
      <c r="G84" s="46">
        <f t="shared" si="3"/>
        <v>0.10031198066943303</v>
      </c>
      <c r="H84" s="47">
        <f t="shared" si="4"/>
        <v>702.18386468603126</v>
      </c>
      <c r="I84" s="47">
        <f t="shared" si="5"/>
        <v>526.63789851452339</v>
      </c>
      <c r="J84" s="47">
        <f t="shared" si="6"/>
        <v>351.09193234301563</v>
      </c>
      <c r="K84" s="47">
        <f t="shared" si="7"/>
        <v>576.79388884923992</v>
      </c>
      <c r="L84" s="47">
        <f t="shared" si="8"/>
        <v>432.59541663692994</v>
      </c>
      <c r="M84" s="47">
        <f t="shared" si="9"/>
        <v>288.39694442461996</v>
      </c>
      <c r="N84" s="47">
        <f t="shared" si="10"/>
        <v>501.55990334716518</v>
      </c>
      <c r="O84" s="47">
        <f t="shared" si="11"/>
        <v>376.1699275103739</v>
      </c>
      <c r="P84" s="47">
        <f t="shared" si="12"/>
        <v>250.77995167358259</v>
      </c>
      <c r="Q84" s="47">
        <f t="shared" si="13"/>
        <v>376.1699275103739</v>
      </c>
      <c r="R84" s="47">
        <f t="shared" si="14"/>
        <v>282.12744563278039</v>
      </c>
      <c r="S84" s="48">
        <f t="shared" si="15"/>
        <v>188.08496375518695</v>
      </c>
    </row>
    <row r="85" spans="1:19" s="8" customFormat="1" ht="13.8" x14ac:dyDescent="0.25">
      <c r="A85" s="44" t="s">
        <v>81</v>
      </c>
      <c r="B85" s="45">
        <v>70</v>
      </c>
      <c r="C85" s="46">
        <f t="shared" si="0"/>
        <v>0.30973451327433627</v>
      </c>
      <c r="D85" s="46">
        <v>0</v>
      </c>
      <c r="E85" s="46">
        <f t="shared" si="1"/>
        <v>2.2880539499036605E-4</v>
      </c>
      <c r="F85" s="46">
        <f t="shared" si="2"/>
        <v>7.0868927651883287E-5</v>
      </c>
      <c r="G85" s="46">
        <f t="shared" si="3"/>
        <v>0.10030280476739088</v>
      </c>
      <c r="H85" s="47">
        <f t="shared" si="4"/>
        <v>702.1196333717362</v>
      </c>
      <c r="I85" s="47">
        <f t="shared" si="5"/>
        <v>526.58972502880215</v>
      </c>
      <c r="J85" s="47">
        <f t="shared" si="6"/>
        <v>351.0598166858681</v>
      </c>
      <c r="K85" s="47">
        <f t="shared" si="7"/>
        <v>576.74112741249758</v>
      </c>
      <c r="L85" s="47">
        <f t="shared" si="8"/>
        <v>432.55584555937315</v>
      </c>
      <c r="M85" s="47">
        <f t="shared" si="9"/>
        <v>288.37056370624879</v>
      </c>
      <c r="N85" s="47">
        <f t="shared" si="10"/>
        <v>501.51402383695444</v>
      </c>
      <c r="O85" s="47">
        <f t="shared" si="11"/>
        <v>376.13551787771581</v>
      </c>
      <c r="P85" s="47">
        <f t="shared" si="12"/>
        <v>250.75701191847722</v>
      </c>
      <c r="Q85" s="47">
        <f t="shared" si="13"/>
        <v>376.13551787771581</v>
      </c>
      <c r="R85" s="47">
        <f t="shared" si="14"/>
        <v>282.10163840828687</v>
      </c>
      <c r="S85" s="48">
        <f t="shared" si="15"/>
        <v>188.06775893885791</v>
      </c>
    </row>
    <row r="86" spans="1:19" s="8" customFormat="1" ht="13.8" x14ac:dyDescent="0.25">
      <c r="A86" s="44" t="s">
        <v>82</v>
      </c>
      <c r="B86" s="45">
        <v>69</v>
      </c>
      <c r="C86" s="46">
        <f t="shared" si="0"/>
        <v>0.30530973451327431</v>
      </c>
      <c r="D86" s="46">
        <v>0</v>
      </c>
      <c r="E86" s="46">
        <f t="shared" si="1"/>
        <v>2.2880539499036605E-4</v>
      </c>
      <c r="F86" s="46">
        <f t="shared" si="2"/>
        <v>6.9856514399713516E-5</v>
      </c>
      <c r="G86" s="46">
        <f t="shared" si="3"/>
        <v>0.10029362886534873</v>
      </c>
      <c r="H86" s="47">
        <f t="shared" si="4"/>
        <v>702.05540205744114</v>
      </c>
      <c r="I86" s="47">
        <f t="shared" si="5"/>
        <v>526.5415515430808</v>
      </c>
      <c r="J86" s="47">
        <f t="shared" si="6"/>
        <v>351.02770102872057</v>
      </c>
      <c r="K86" s="47">
        <f t="shared" si="7"/>
        <v>576.68836597575523</v>
      </c>
      <c r="L86" s="47">
        <f t="shared" si="8"/>
        <v>432.51627448181642</v>
      </c>
      <c r="M86" s="47">
        <f t="shared" si="9"/>
        <v>288.34418298787762</v>
      </c>
      <c r="N86" s="47">
        <f t="shared" si="10"/>
        <v>501.46814432674364</v>
      </c>
      <c r="O86" s="47">
        <f t="shared" si="11"/>
        <v>376.10110824505773</v>
      </c>
      <c r="P86" s="47">
        <f t="shared" si="12"/>
        <v>250.73407216337182</v>
      </c>
      <c r="Q86" s="47">
        <f t="shared" si="13"/>
        <v>376.10110824505773</v>
      </c>
      <c r="R86" s="47">
        <f t="shared" si="14"/>
        <v>282.0758311837933</v>
      </c>
      <c r="S86" s="48">
        <f t="shared" si="15"/>
        <v>188.05055412252887</v>
      </c>
    </row>
    <row r="87" spans="1:19" s="8" customFormat="1" ht="13.8" x14ac:dyDescent="0.25">
      <c r="A87" s="44" t="s">
        <v>83</v>
      </c>
      <c r="B87" s="45">
        <v>68</v>
      </c>
      <c r="C87" s="46">
        <f t="shared" si="0"/>
        <v>0.30088495575221241</v>
      </c>
      <c r="D87" s="46">
        <v>0</v>
      </c>
      <c r="E87" s="46">
        <f t="shared" si="1"/>
        <v>2.2880539499036605E-4</v>
      </c>
      <c r="F87" s="46">
        <f t="shared" si="2"/>
        <v>6.8844101147543771E-5</v>
      </c>
      <c r="G87" s="46">
        <f t="shared" si="3"/>
        <v>0.1002844529633066</v>
      </c>
      <c r="H87" s="47">
        <f t="shared" si="4"/>
        <v>701.9911707431462</v>
      </c>
      <c r="I87" s="47">
        <f t="shared" si="5"/>
        <v>526.49337805735968</v>
      </c>
      <c r="J87" s="47">
        <f t="shared" si="6"/>
        <v>350.9955853715731</v>
      </c>
      <c r="K87" s="47">
        <f t="shared" si="7"/>
        <v>576.63560453901289</v>
      </c>
      <c r="L87" s="47">
        <f t="shared" si="8"/>
        <v>432.47670340425969</v>
      </c>
      <c r="M87" s="47">
        <f t="shared" si="9"/>
        <v>288.31780226950644</v>
      </c>
      <c r="N87" s="47">
        <f t="shared" si="10"/>
        <v>501.42226481653296</v>
      </c>
      <c r="O87" s="47">
        <f t="shared" si="11"/>
        <v>376.06669861239976</v>
      </c>
      <c r="P87" s="47">
        <f t="shared" si="12"/>
        <v>250.71113240826648</v>
      </c>
      <c r="Q87" s="47">
        <f t="shared" si="13"/>
        <v>376.06669861239976</v>
      </c>
      <c r="R87" s="47">
        <f t="shared" si="14"/>
        <v>282.05002395929978</v>
      </c>
      <c r="S87" s="48">
        <f t="shared" si="15"/>
        <v>188.03334930619988</v>
      </c>
    </row>
    <row r="88" spans="1:19" s="8" customFormat="1" ht="13.8" x14ac:dyDescent="0.25">
      <c r="A88" s="44" t="s">
        <v>84</v>
      </c>
      <c r="B88" s="45">
        <v>66</v>
      </c>
      <c r="C88" s="46">
        <f t="shared" si="0"/>
        <v>0.29203539823008851</v>
      </c>
      <c r="D88" s="46">
        <v>0</v>
      </c>
      <c r="E88" s="46">
        <f t="shared" si="1"/>
        <v>2.2880539499036605E-4</v>
      </c>
      <c r="F88" s="46">
        <f t="shared" si="2"/>
        <v>6.6819274643204241E-5</v>
      </c>
      <c r="G88" s="46">
        <f t="shared" si="3"/>
        <v>0.1002661011592223</v>
      </c>
      <c r="H88" s="47">
        <f t="shared" si="4"/>
        <v>701.86270811455609</v>
      </c>
      <c r="I88" s="47">
        <f t="shared" si="5"/>
        <v>526.39703108591709</v>
      </c>
      <c r="J88" s="47">
        <f t="shared" si="6"/>
        <v>350.93135405727804</v>
      </c>
      <c r="K88" s="47">
        <f t="shared" si="7"/>
        <v>576.5300816655282</v>
      </c>
      <c r="L88" s="47">
        <f t="shared" si="8"/>
        <v>432.39756124914618</v>
      </c>
      <c r="M88" s="47">
        <f t="shared" si="9"/>
        <v>288.2650408327641</v>
      </c>
      <c r="N88" s="47">
        <f t="shared" si="10"/>
        <v>501.33050579611148</v>
      </c>
      <c r="O88" s="47">
        <f t="shared" si="11"/>
        <v>375.9978793470836</v>
      </c>
      <c r="P88" s="47">
        <f t="shared" si="12"/>
        <v>250.66525289805574</v>
      </c>
      <c r="Q88" s="47">
        <f t="shared" si="13"/>
        <v>375.9978793470836</v>
      </c>
      <c r="R88" s="47">
        <f t="shared" si="14"/>
        <v>281.99840951031274</v>
      </c>
      <c r="S88" s="48">
        <f t="shared" si="15"/>
        <v>187.9989396735418</v>
      </c>
    </row>
    <row r="89" spans="1:19" s="8" customFormat="1" ht="13.8" x14ac:dyDescent="0.25">
      <c r="A89" s="44" t="s">
        <v>80</v>
      </c>
      <c r="B89" s="45">
        <v>65</v>
      </c>
      <c r="C89" s="46">
        <f t="shared" si="0"/>
        <v>0.28761061946902655</v>
      </c>
      <c r="D89" s="46">
        <v>1.2042389210019265E-4</v>
      </c>
      <c r="E89" s="46">
        <f t="shared" si="1"/>
        <v>2.2880539499036605E-4</v>
      </c>
      <c r="F89" s="46">
        <f t="shared" si="2"/>
        <v>6.5806861391034483E-5</v>
      </c>
      <c r="G89" s="46">
        <f t="shared" si="3"/>
        <v>0.10025692525718015</v>
      </c>
      <c r="H89" s="47">
        <f t="shared" si="4"/>
        <v>701.79847680026103</v>
      </c>
      <c r="I89" s="47">
        <f t="shared" si="5"/>
        <v>526.34885760019574</v>
      </c>
      <c r="J89" s="47">
        <f t="shared" si="6"/>
        <v>350.89923840013051</v>
      </c>
      <c r="K89" s="47">
        <f t="shared" si="7"/>
        <v>576.47732022878586</v>
      </c>
      <c r="L89" s="47">
        <f t="shared" si="8"/>
        <v>432.35799017158939</v>
      </c>
      <c r="M89" s="47">
        <f t="shared" si="9"/>
        <v>288.23866011439293</v>
      </c>
      <c r="N89" s="47">
        <f t="shared" si="10"/>
        <v>501.28462628590074</v>
      </c>
      <c r="O89" s="47">
        <f t="shared" si="11"/>
        <v>375.96346971442557</v>
      </c>
      <c r="P89" s="47">
        <f t="shared" si="12"/>
        <v>250.64231314295037</v>
      </c>
      <c r="Q89" s="47">
        <f t="shared" si="13"/>
        <v>375.96346971442557</v>
      </c>
      <c r="R89" s="47">
        <f t="shared" si="14"/>
        <v>281.97260228581916</v>
      </c>
      <c r="S89" s="48">
        <f t="shared" si="15"/>
        <v>187.98173485721279</v>
      </c>
    </row>
    <row r="90" spans="1:19" s="8" customFormat="1" ht="13.8" x14ac:dyDescent="0.25">
      <c r="A90" s="44" t="s">
        <v>86</v>
      </c>
      <c r="B90" s="45">
        <v>63</v>
      </c>
      <c r="C90" s="46">
        <f t="shared" si="0"/>
        <v>0.27876106194690264</v>
      </c>
      <c r="D90" s="46">
        <v>0</v>
      </c>
      <c r="E90" s="46">
        <f t="shared" si="1"/>
        <v>2.2880539499036605E-4</v>
      </c>
      <c r="F90" s="46">
        <f t="shared" si="2"/>
        <v>6.3782034886694953E-5</v>
      </c>
      <c r="G90" s="46">
        <f t="shared" si="3"/>
        <v>0.10023857345309586</v>
      </c>
      <c r="H90" s="47">
        <f t="shared" si="4"/>
        <v>701.67001417167103</v>
      </c>
      <c r="I90" s="47">
        <f t="shared" si="5"/>
        <v>526.25251062875327</v>
      </c>
      <c r="J90" s="47">
        <f t="shared" si="6"/>
        <v>350.83500708583551</v>
      </c>
      <c r="K90" s="47">
        <f t="shared" si="7"/>
        <v>576.37179735530117</v>
      </c>
      <c r="L90" s="47">
        <f t="shared" si="8"/>
        <v>432.27884801647593</v>
      </c>
      <c r="M90" s="47">
        <f t="shared" si="9"/>
        <v>288.18589867765058</v>
      </c>
      <c r="N90" s="47">
        <f t="shared" si="10"/>
        <v>501.19286726547932</v>
      </c>
      <c r="O90" s="47">
        <f t="shared" si="11"/>
        <v>375.89465044910946</v>
      </c>
      <c r="P90" s="47">
        <f t="shared" si="12"/>
        <v>250.59643363273966</v>
      </c>
      <c r="Q90" s="47">
        <f t="shared" si="13"/>
        <v>375.89465044910946</v>
      </c>
      <c r="R90" s="47">
        <f t="shared" si="14"/>
        <v>281.92098783683213</v>
      </c>
      <c r="S90" s="48">
        <f t="shared" si="15"/>
        <v>187.94732522455473</v>
      </c>
    </row>
    <row r="91" spans="1:19" s="8" customFormat="1" ht="13.8" x14ac:dyDescent="0.25">
      <c r="A91" s="44" t="s">
        <v>88</v>
      </c>
      <c r="B91" s="45">
        <v>61</v>
      </c>
      <c r="C91" s="46">
        <f t="shared" ref="C91:C98" si="16">B91/226</f>
        <v>0.26991150442477874</v>
      </c>
      <c r="D91" s="46">
        <v>0</v>
      </c>
      <c r="E91" s="46">
        <f t="shared" ref="E91:E98" si="17">IF(D91&lt;MEDIAN($D$27:$D$97),MEDIAN($D$27:$D$97),D91)</f>
        <v>2.2880539499036605E-4</v>
      </c>
      <c r="F91" s="46">
        <f t="shared" ref="F91:F98" si="18">C91*E91</f>
        <v>6.1757208382355437E-5</v>
      </c>
      <c r="G91" s="46">
        <f t="shared" ref="G91:G98" si="19">(9*(F91-MIN($F$27:$F$97))/(MAX($F$27:$F$97)-MIN($F$27:$F$97))+1)/10</f>
        <v>0.10022022164901154</v>
      </c>
      <c r="H91" s="47">
        <f t="shared" si="4"/>
        <v>701.5415515430808</v>
      </c>
      <c r="I91" s="47">
        <f t="shared" si="5"/>
        <v>526.15616365731057</v>
      </c>
      <c r="J91" s="47">
        <f t="shared" si="6"/>
        <v>350.7707757715404</v>
      </c>
      <c r="K91" s="47">
        <f t="shared" si="7"/>
        <v>576.26627448181637</v>
      </c>
      <c r="L91" s="47">
        <f t="shared" si="8"/>
        <v>432.19970586136225</v>
      </c>
      <c r="M91" s="47">
        <f t="shared" si="9"/>
        <v>288.13313724090818</v>
      </c>
      <c r="N91" s="47">
        <f t="shared" si="10"/>
        <v>501.10110824505767</v>
      </c>
      <c r="O91" s="47">
        <f t="shared" si="11"/>
        <v>375.82583118379324</v>
      </c>
      <c r="P91" s="47">
        <f t="shared" si="12"/>
        <v>250.55055412252884</v>
      </c>
      <c r="Q91" s="47">
        <f t="shared" si="13"/>
        <v>375.82583118379324</v>
      </c>
      <c r="R91" s="47">
        <f t="shared" si="14"/>
        <v>281.86937338784497</v>
      </c>
      <c r="S91" s="48">
        <f t="shared" si="15"/>
        <v>187.91291559189662</v>
      </c>
    </row>
    <row r="92" spans="1:19" s="8" customFormat="1" ht="13.8" x14ac:dyDescent="0.25">
      <c r="A92" s="44" t="s">
        <v>89</v>
      </c>
      <c r="B92" s="45">
        <v>60</v>
      </c>
      <c r="C92" s="46">
        <f t="shared" si="16"/>
        <v>0.26548672566371684</v>
      </c>
      <c r="D92" s="46">
        <v>0</v>
      </c>
      <c r="E92" s="46">
        <f t="shared" si="17"/>
        <v>2.2880539499036605E-4</v>
      </c>
      <c r="F92" s="46">
        <f t="shared" si="18"/>
        <v>6.0744795130185679E-5</v>
      </c>
      <c r="G92" s="46">
        <f t="shared" si="19"/>
        <v>0.1002110457469694</v>
      </c>
      <c r="H92" s="47">
        <f t="shared" ref="H92:H100" si="20">5000*1*1.4*G92</f>
        <v>701.47732022878586</v>
      </c>
      <c r="I92" s="47">
        <f t="shared" ref="I92:I100" si="21">5000*0.75*1.4*G92</f>
        <v>526.10799017158934</v>
      </c>
      <c r="J92" s="47">
        <f t="shared" ref="J92:J100" si="22">5000*0.5*1.4*G92</f>
        <v>350.73866011439293</v>
      </c>
      <c r="K92" s="47">
        <f t="shared" ref="K92:K100" si="23">5000*1*1.15*G92</f>
        <v>576.21351304507402</v>
      </c>
      <c r="L92" s="47">
        <f t="shared" ref="L92:L100" si="24">5000*0.75*1.15*G92</f>
        <v>432.16013478380552</v>
      </c>
      <c r="M92" s="47">
        <f t="shared" ref="M92:M100" si="25">5000*0.5*1.15*G92</f>
        <v>288.10675652253701</v>
      </c>
      <c r="N92" s="47">
        <f t="shared" ref="N92:N100" si="26">5000*1*1*G92</f>
        <v>501.05522873484699</v>
      </c>
      <c r="O92" s="47">
        <f t="shared" ref="O92:O100" si="27">5000*0.75*1*G92</f>
        <v>375.79142155113527</v>
      </c>
      <c r="P92" s="47">
        <f t="shared" ref="P92:P100" si="28">5000*0.5*1*G92</f>
        <v>250.5276143674235</v>
      </c>
      <c r="Q92" s="47">
        <f t="shared" ref="Q92:Q100" si="29">5000*1*0.75*G92</f>
        <v>375.79142155113527</v>
      </c>
      <c r="R92" s="47">
        <f t="shared" ref="R92:R100" si="30">5000*0.75*0.75*G92</f>
        <v>281.84356616335145</v>
      </c>
      <c r="S92" s="48">
        <f t="shared" ref="S92:S100" si="31">5000*0.5*0.75*G92</f>
        <v>187.89571077556764</v>
      </c>
    </row>
    <row r="93" spans="1:19" s="8" customFormat="1" ht="13.8" x14ac:dyDescent="0.25">
      <c r="A93" s="44" t="s">
        <v>90</v>
      </c>
      <c r="B93" s="45">
        <v>52</v>
      </c>
      <c r="C93" s="46">
        <f t="shared" si="16"/>
        <v>0.23008849557522124</v>
      </c>
      <c r="D93" s="46">
        <v>1.2042389210019265E-4</v>
      </c>
      <c r="E93" s="46">
        <f t="shared" si="17"/>
        <v>2.2880539499036605E-4</v>
      </c>
      <c r="F93" s="46">
        <f t="shared" si="18"/>
        <v>5.2645489112827586E-5</v>
      </c>
      <c r="G93" s="46">
        <f t="shared" si="19"/>
        <v>0.10013763853063222</v>
      </c>
      <c r="H93" s="47">
        <f t="shared" si="20"/>
        <v>700.96346971442551</v>
      </c>
      <c r="I93" s="47">
        <f t="shared" si="21"/>
        <v>525.72260228581911</v>
      </c>
      <c r="J93" s="47">
        <f t="shared" si="22"/>
        <v>350.48173485721276</v>
      </c>
      <c r="K93" s="47">
        <f t="shared" si="23"/>
        <v>575.79142155113527</v>
      </c>
      <c r="L93" s="47">
        <f t="shared" si="24"/>
        <v>431.84356616335145</v>
      </c>
      <c r="M93" s="47">
        <f t="shared" si="25"/>
        <v>287.89571077556764</v>
      </c>
      <c r="N93" s="47">
        <f t="shared" si="26"/>
        <v>500.68819265316108</v>
      </c>
      <c r="O93" s="47">
        <f t="shared" si="27"/>
        <v>375.51614448987084</v>
      </c>
      <c r="P93" s="47">
        <f t="shared" si="28"/>
        <v>250.34409632658054</v>
      </c>
      <c r="Q93" s="47">
        <f t="shared" si="29"/>
        <v>375.51614448987084</v>
      </c>
      <c r="R93" s="47">
        <f t="shared" si="30"/>
        <v>281.63710836740313</v>
      </c>
      <c r="S93" s="48">
        <f t="shared" si="31"/>
        <v>187.75807224493542</v>
      </c>
    </row>
    <row r="94" spans="1:19" s="8" customFormat="1" ht="13.8" x14ac:dyDescent="0.25">
      <c r="A94" s="44" t="s">
        <v>87</v>
      </c>
      <c r="B94" s="45">
        <v>51</v>
      </c>
      <c r="C94" s="46">
        <f t="shared" si="16"/>
        <v>0.22566371681415928</v>
      </c>
      <c r="D94" s="46">
        <v>0</v>
      </c>
      <c r="E94" s="46">
        <f t="shared" si="17"/>
        <v>2.2880539499036605E-4</v>
      </c>
      <c r="F94" s="46">
        <f t="shared" si="18"/>
        <v>5.1633075860657821E-5</v>
      </c>
      <c r="G94" s="46">
        <f t="shared" si="19"/>
        <v>0.10012846262859007</v>
      </c>
      <c r="H94" s="47">
        <f t="shared" si="20"/>
        <v>700.89923840013046</v>
      </c>
      <c r="I94" s="47">
        <f t="shared" si="21"/>
        <v>525.67442880009787</v>
      </c>
      <c r="J94" s="47">
        <f t="shared" si="22"/>
        <v>350.44961920006523</v>
      </c>
      <c r="K94" s="47">
        <f t="shared" si="23"/>
        <v>575.73866011439293</v>
      </c>
      <c r="L94" s="47">
        <f t="shared" si="24"/>
        <v>431.80399508579467</v>
      </c>
      <c r="M94" s="47">
        <f t="shared" si="25"/>
        <v>287.86933005719646</v>
      </c>
      <c r="N94" s="47">
        <f t="shared" si="26"/>
        <v>500.64231314295034</v>
      </c>
      <c r="O94" s="47">
        <f t="shared" si="27"/>
        <v>375.48173485721276</v>
      </c>
      <c r="P94" s="47">
        <f t="shared" si="28"/>
        <v>250.32115657147517</v>
      </c>
      <c r="Q94" s="47">
        <f t="shared" si="29"/>
        <v>375.48173485721276</v>
      </c>
      <c r="R94" s="47">
        <f t="shared" si="30"/>
        <v>281.61130114290955</v>
      </c>
      <c r="S94" s="48">
        <f t="shared" si="31"/>
        <v>187.74086742860638</v>
      </c>
    </row>
    <row r="95" spans="1:19" s="8" customFormat="1" ht="13.8" x14ac:dyDescent="0.25">
      <c r="A95" s="44" t="s">
        <v>91</v>
      </c>
      <c r="B95" s="45">
        <v>49</v>
      </c>
      <c r="C95" s="46">
        <f t="shared" si="16"/>
        <v>0.2168141592920354</v>
      </c>
      <c r="D95" s="46">
        <v>0</v>
      </c>
      <c r="E95" s="46">
        <f t="shared" si="17"/>
        <v>2.2880539499036605E-4</v>
      </c>
      <c r="F95" s="46">
        <f t="shared" si="18"/>
        <v>4.9608249356318305E-5</v>
      </c>
      <c r="G95" s="46">
        <f t="shared" si="19"/>
        <v>0.10011011082450579</v>
      </c>
      <c r="H95" s="47">
        <f t="shared" si="20"/>
        <v>700.77077577154046</v>
      </c>
      <c r="I95" s="47">
        <f t="shared" si="21"/>
        <v>525.5780818286554</v>
      </c>
      <c r="J95" s="47">
        <f t="shared" si="22"/>
        <v>350.38538788577023</v>
      </c>
      <c r="K95" s="47">
        <f t="shared" si="23"/>
        <v>575.63313724090824</v>
      </c>
      <c r="L95" s="47">
        <f t="shared" si="24"/>
        <v>431.72485293068121</v>
      </c>
      <c r="M95" s="47">
        <f t="shared" si="25"/>
        <v>287.81656862045412</v>
      </c>
      <c r="N95" s="47">
        <f t="shared" si="26"/>
        <v>500.55055412252892</v>
      </c>
      <c r="O95" s="47">
        <f t="shared" si="27"/>
        <v>375.41291559189671</v>
      </c>
      <c r="P95" s="47">
        <f t="shared" si="28"/>
        <v>250.27527706126446</v>
      </c>
      <c r="Q95" s="47">
        <f t="shared" si="29"/>
        <v>375.41291559189671</v>
      </c>
      <c r="R95" s="47">
        <f t="shared" si="30"/>
        <v>281.55968669392252</v>
      </c>
      <c r="S95" s="48">
        <f t="shared" si="31"/>
        <v>187.70645779594835</v>
      </c>
    </row>
    <row r="96" spans="1:19" s="8" customFormat="1" ht="13.8" x14ac:dyDescent="0.25">
      <c r="A96" s="44" t="s">
        <v>93</v>
      </c>
      <c r="B96" s="45">
        <v>37</v>
      </c>
      <c r="C96" s="46">
        <f t="shared" si="16"/>
        <v>0.16371681415929204</v>
      </c>
      <c r="D96" s="46">
        <v>1.2042389210019265E-4</v>
      </c>
      <c r="E96" s="46">
        <f t="shared" si="17"/>
        <v>2.2880539499036605E-4</v>
      </c>
      <c r="F96" s="46">
        <f t="shared" si="18"/>
        <v>3.7459290330281167E-5</v>
      </c>
      <c r="G96" s="46">
        <f t="shared" si="19"/>
        <v>0.1</v>
      </c>
      <c r="H96" s="47">
        <f t="shared" si="20"/>
        <v>700</v>
      </c>
      <c r="I96" s="47">
        <f t="shared" si="21"/>
        <v>525</v>
      </c>
      <c r="J96" s="47">
        <f t="shared" si="22"/>
        <v>350</v>
      </c>
      <c r="K96" s="47">
        <f t="shared" si="23"/>
        <v>575</v>
      </c>
      <c r="L96" s="47">
        <f t="shared" si="24"/>
        <v>431.25</v>
      </c>
      <c r="M96" s="47">
        <f t="shared" si="25"/>
        <v>287.5</v>
      </c>
      <c r="N96" s="47">
        <f t="shared" si="26"/>
        <v>500</v>
      </c>
      <c r="O96" s="47">
        <f t="shared" si="27"/>
        <v>375</v>
      </c>
      <c r="P96" s="47">
        <f t="shared" si="28"/>
        <v>250</v>
      </c>
      <c r="Q96" s="47">
        <f t="shared" si="29"/>
        <v>375</v>
      </c>
      <c r="R96" s="47">
        <f t="shared" si="30"/>
        <v>281.25</v>
      </c>
      <c r="S96" s="48">
        <f t="shared" si="31"/>
        <v>187.5</v>
      </c>
    </row>
    <row r="97" spans="1:19" s="8" customFormat="1" ht="13.8" x14ac:dyDescent="0.25">
      <c r="A97" s="44" t="s">
        <v>92</v>
      </c>
      <c r="B97" s="45">
        <v>37</v>
      </c>
      <c r="C97" s="46">
        <f t="shared" si="16"/>
        <v>0.16371681415929204</v>
      </c>
      <c r="D97" s="46">
        <v>0</v>
      </c>
      <c r="E97" s="46">
        <f t="shared" si="17"/>
        <v>2.2880539499036605E-4</v>
      </c>
      <c r="F97" s="46">
        <f t="shared" si="18"/>
        <v>3.7459290330281167E-5</v>
      </c>
      <c r="G97" s="46">
        <f t="shared" si="19"/>
        <v>0.1</v>
      </c>
      <c r="H97" s="47">
        <f t="shared" si="20"/>
        <v>700</v>
      </c>
      <c r="I97" s="47">
        <f t="shared" si="21"/>
        <v>525</v>
      </c>
      <c r="J97" s="47">
        <f t="shared" si="22"/>
        <v>350</v>
      </c>
      <c r="K97" s="47">
        <f t="shared" si="23"/>
        <v>575</v>
      </c>
      <c r="L97" s="47">
        <f t="shared" si="24"/>
        <v>431.25</v>
      </c>
      <c r="M97" s="47">
        <f t="shared" si="25"/>
        <v>287.5</v>
      </c>
      <c r="N97" s="47">
        <f t="shared" si="26"/>
        <v>500</v>
      </c>
      <c r="O97" s="47">
        <f t="shared" si="27"/>
        <v>375</v>
      </c>
      <c r="P97" s="47">
        <f t="shared" si="28"/>
        <v>250</v>
      </c>
      <c r="Q97" s="47">
        <f t="shared" si="29"/>
        <v>375</v>
      </c>
      <c r="R97" s="47">
        <f t="shared" si="30"/>
        <v>281.25</v>
      </c>
      <c r="S97" s="48">
        <f t="shared" si="31"/>
        <v>187.5</v>
      </c>
    </row>
    <row r="98" spans="1:19" ht="13.8" x14ac:dyDescent="0.25">
      <c r="A98" s="44" t="s">
        <v>94</v>
      </c>
      <c r="B98" s="45">
        <v>33</v>
      </c>
      <c r="C98" s="46">
        <f t="shared" si="16"/>
        <v>0.14601769911504425</v>
      </c>
      <c r="D98" s="46">
        <v>1.2042389210019265E-4</v>
      </c>
      <c r="E98" s="46">
        <f t="shared" si="17"/>
        <v>2.2880539499036605E-4</v>
      </c>
      <c r="F98" s="46">
        <f t="shared" si="18"/>
        <v>3.3409637321602121E-5</v>
      </c>
      <c r="G98" s="46">
        <f t="shared" si="19"/>
        <v>9.9963296391831408E-2</v>
      </c>
      <c r="H98" s="47">
        <f t="shared" si="20"/>
        <v>699.74307474281989</v>
      </c>
      <c r="I98" s="47">
        <f t="shared" si="21"/>
        <v>524.80730605711494</v>
      </c>
      <c r="J98" s="47">
        <f t="shared" si="22"/>
        <v>349.87153737140994</v>
      </c>
      <c r="K98" s="47">
        <f t="shared" si="23"/>
        <v>574.78895425303062</v>
      </c>
      <c r="L98" s="47">
        <f t="shared" si="24"/>
        <v>431.09171568977297</v>
      </c>
      <c r="M98" s="47">
        <f t="shared" si="25"/>
        <v>287.39447712651531</v>
      </c>
      <c r="N98" s="47">
        <f t="shared" si="26"/>
        <v>499.81648195915704</v>
      </c>
      <c r="O98" s="47">
        <f t="shared" si="27"/>
        <v>374.86236146936778</v>
      </c>
      <c r="P98" s="47">
        <f t="shared" si="28"/>
        <v>249.90824097957852</v>
      </c>
      <c r="Q98" s="47">
        <f t="shared" si="29"/>
        <v>374.86236146936778</v>
      </c>
      <c r="R98" s="47">
        <f t="shared" si="30"/>
        <v>281.14677110202581</v>
      </c>
      <c r="S98" s="48">
        <f t="shared" si="31"/>
        <v>187.43118073468389</v>
      </c>
    </row>
    <row r="99" spans="1:19" ht="14.25" hidden="1" customHeight="1" x14ac:dyDescent="0.25">
      <c r="A99" s="44"/>
      <c r="B99" s="45"/>
      <c r="C99" s="46"/>
      <c r="D99" s="46"/>
      <c r="E99" s="46"/>
      <c r="F99" s="46"/>
      <c r="G99" s="46"/>
      <c r="H99" s="47">
        <f t="shared" si="20"/>
        <v>0</v>
      </c>
      <c r="I99" s="47">
        <f t="shared" si="21"/>
        <v>0</v>
      </c>
      <c r="J99" s="47">
        <f t="shared" si="22"/>
        <v>0</v>
      </c>
      <c r="K99" s="47">
        <f t="shared" si="23"/>
        <v>0</v>
      </c>
      <c r="L99" s="47">
        <f t="shared" si="24"/>
        <v>0</v>
      </c>
      <c r="M99" s="47">
        <f t="shared" si="25"/>
        <v>0</v>
      </c>
      <c r="N99" s="47">
        <f t="shared" si="26"/>
        <v>0</v>
      </c>
      <c r="O99" s="47">
        <f t="shared" si="27"/>
        <v>0</v>
      </c>
      <c r="P99" s="47">
        <f t="shared" si="28"/>
        <v>0</v>
      </c>
      <c r="Q99" s="47">
        <f t="shared" si="29"/>
        <v>0</v>
      </c>
      <c r="R99" s="47">
        <f t="shared" si="30"/>
        <v>0</v>
      </c>
      <c r="S99" s="48">
        <f t="shared" si="31"/>
        <v>0</v>
      </c>
    </row>
    <row r="100" spans="1:19" s="8" customFormat="1" ht="14.4" thickBot="1" x14ac:dyDescent="0.3">
      <c r="A100" s="49" t="s">
        <v>95</v>
      </c>
      <c r="B100" s="50" t="s">
        <v>102</v>
      </c>
      <c r="C100" s="50" t="s">
        <v>102</v>
      </c>
      <c r="D100" s="51" t="s">
        <v>102</v>
      </c>
      <c r="E100" s="50" t="s">
        <v>102</v>
      </c>
      <c r="F100" s="50" t="s">
        <v>102</v>
      </c>
      <c r="G100" s="52">
        <v>0.1</v>
      </c>
      <c r="H100" s="53">
        <f t="shared" si="20"/>
        <v>700</v>
      </c>
      <c r="I100" s="53">
        <f t="shared" si="21"/>
        <v>525</v>
      </c>
      <c r="J100" s="53">
        <f t="shared" si="22"/>
        <v>350</v>
      </c>
      <c r="K100" s="53">
        <f t="shared" si="23"/>
        <v>575</v>
      </c>
      <c r="L100" s="53">
        <f t="shared" si="24"/>
        <v>431.25</v>
      </c>
      <c r="M100" s="53">
        <f t="shared" si="25"/>
        <v>287.5</v>
      </c>
      <c r="N100" s="53">
        <f t="shared" si="26"/>
        <v>500</v>
      </c>
      <c r="O100" s="53">
        <f t="shared" si="27"/>
        <v>375</v>
      </c>
      <c r="P100" s="53">
        <f t="shared" si="28"/>
        <v>250</v>
      </c>
      <c r="Q100" s="53">
        <f t="shared" si="29"/>
        <v>375</v>
      </c>
      <c r="R100" s="53">
        <f t="shared" si="30"/>
        <v>281.25</v>
      </c>
      <c r="S100" s="54">
        <f t="shared" si="31"/>
        <v>187.5</v>
      </c>
    </row>
    <row r="101" spans="1:19" ht="34.200000000000003" customHeight="1" x14ac:dyDescent="0.25"/>
    <row r="102" spans="1:19" ht="15" x14ac:dyDescent="0.25">
      <c r="A102" s="65" t="s">
        <v>115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</row>
    <row r="103" spans="1:19" ht="34.200000000000003" customHeight="1" x14ac:dyDescent="0.25">
      <c r="A103" s="66" t="s">
        <v>116</v>
      </c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</row>
    <row r="104" spans="1:19" ht="1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9" ht="15" x14ac:dyDescent="0.25">
      <c r="A105" s="13" t="s">
        <v>112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9" ht="60.6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9" ht="40.799999999999997" customHeight="1" x14ac:dyDescent="0.25">
      <c r="A107" s="66" t="s">
        <v>113</v>
      </c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</row>
    <row r="108" spans="1:19" ht="57.75" customHeight="1" x14ac:dyDescent="0.25"/>
  </sheetData>
  <mergeCells count="16">
    <mergeCell ref="A102:S102"/>
    <mergeCell ref="A103:S103"/>
    <mergeCell ref="A107:S107"/>
    <mergeCell ref="N24:P24"/>
    <mergeCell ref="Q24:S24"/>
    <mergeCell ref="E24:E25"/>
    <mergeCell ref="F24:F25"/>
    <mergeCell ref="G24:G25"/>
    <mergeCell ref="H24:J24"/>
    <mergeCell ref="K24:M24"/>
    <mergeCell ref="A1:M1"/>
    <mergeCell ref="A11:M11"/>
    <mergeCell ref="A24:A25"/>
    <mergeCell ref="B24:B25"/>
    <mergeCell ref="C24:C25"/>
    <mergeCell ref="D24:D25"/>
  </mergeCells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showGridLines="0" workbookViewId="0">
      <selection activeCell="E12" sqref="E12"/>
    </sheetView>
  </sheetViews>
  <sheetFormatPr defaultRowHeight="13.8" x14ac:dyDescent="0.25"/>
  <sheetData>
    <row r="1" spans="1:1" s="34" customFormat="1" ht="21" x14ac:dyDescent="0.4">
      <c r="A1" s="33" t="s">
        <v>118</v>
      </c>
    </row>
    <row r="2" spans="1:1" x14ac:dyDescent="0.25">
      <c r="A2" s="32"/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123</v>
      </c>
    </row>
    <row r="7" spans="1:1" x14ac:dyDescent="0.25">
      <c r="A7" t="s">
        <v>122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B0BBB1-0E6C-4961-893A-C7E096B88FEA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312E932-60C7-4EC5-B686-03A7BCB9B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6FC6EE-F998-4D28-9F1F-76C1E9A70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4</vt:i4>
      </vt:variant>
    </vt:vector>
  </HeadingPairs>
  <TitlesOfParts>
    <vt:vector size="7" baseType="lpstr">
      <vt:lpstr>Nár.šport.projekt</vt:lpstr>
      <vt:lpstr>Kritériá</vt:lpstr>
      <vt:lpstr>Skratky</vt:lpstr>
      <vt:lpstr>Kritériá!Názvy_tlače</vt:lpstr>
      <vt:lpstr>Nár.šport.projekt!Názvy_tlače</vt:lpstr>
      <vt:lpstr>Kritériá!Oblasť_tlače</vt:lpstr>
      <vt:lpstr>Nár.šport.projekt!Oblasť_tlače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cp:lastPrinted>2021-11-19T10:00:47Z</cp:lastPrinted>
  <dcterms:created xsi:type="dcterms:W3CDTF">2018-05-09T06:28:34Z</dcterms:created>
  <dcterms:modified xsi:type="dcterms:W3CDTF">2021-11-25T11:24:59Z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