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net\DavWWWRoot\sites\ssos\Zdielane dokumenty\Zdieľané dokumenty sekcie\0-Financovanie\2021\Rozhodnutia_2021\Narodne sportove projekty_2021\Rozhodnutie - odmeny trénerom\"/>
    </mc:Choice>
  </mc:AlternateContent>
  <bookViews>
    <workbookView xWindow="0" yWindow="1200" windowWidth="14370" windowHeight="7425"/>
  </bookViews>
  <sheets>
    <sheet name="Nár.šport.projekt" sheetId="1" r:id="rId1"/>
    <sheet name="Kritériá" sheetId="3" r:id="rId2"/>
    <sheet name="Skratky" sheetId="4" r:id="rId3"/>
  </sheets>
  <externalReferences>
    <externalReference r:id="rId4"/>
  </externalReferences>
  <definedNames>
    <definedName name="_xlnm.Print_Titles" localSheetId="1">Kritériá!$23:$24</definedName>
    <definedName name="_xlnm.Print_Titles" localSheetId="0">Nár.šport.projekt!$4:$5</definedName>
    <definedName name="_xlnm.Print_Area" localSheetId="0">Nár.šport.projekt!$A$1:$J$15</definedName>
    <definedName name="PripravaUcelUrcenie">[1]Priprava!$W$10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" i="1" l="1"/>
  <c r="H11" i="1"/>
  <c r="E26" i="3" l="1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25" i="3"/>
  <c r="C26" i="3" l="1"/>
  <c r="C27" i="3"/>
  <c r="F27" i="3" s="1"/>
  <c r="C28" i="3"/>
  <c r="F28" i="3" s="1"/>
  <c r="C29" i="3"/>
  <c r="F29" i="3" s="1"/>
  <c r="C30" i="3"/>
  <c r="F30" i="3" s="1"/>
  <c r="C31" i="3"/>
  <c r="F31" i="3" s="1"/>
  <c r="C32" i="3"/>
  <c r="F32" i="3" s="1"/>
  <c r="C33" i="3"/>
  <c r="F33" i="3" s="1"/>
  <c r="C34" i="3"/>
  <c r="F34" i="3" s="1"/>
  <c r="C35" i="3"/>
  <c r="F35" i="3" s="1"/>
  <c r="C36" i="3"/>
  <c r="F36" i="3" s="1"/>
  <c r="C37" i="3"/>
  <c r="F37" i="3" s="1"/>
  <c r="C38" i="3"/>
  <c r="F38" i="3" s="1"/>
  <c r="C39" i="3"/>
  <c r="F39" i="3" s="1"/>
  <c r="C40" i="3"/>
  <c r="F40" i="3" s="1"/>
  <c r="C41" i="3"/>
  <c r="F41" i="3" s="1"/>
  <c r="C42" i="3"/>
  <c r="F42" i="3" s="1"/>
  <c r="C43" i="3"/>
  <c r="F43" i="3" s="1"/>
  <c r="C44" i="3"/>
  <c r="F44" i="3" s="1"/>
  <c r="C45" i="3"/>
  <c r="F45" i="3" s="1"/>
  <c r="C46" i="3"/>
  <c r="F46" i="3" s="1"/>
  <c r="C47" i="3"/>
  <c r="F47" i="3" s="1"/>
  <c r="C48" i="3"/>
  <c r="F48" i="3" s="1"/>
  <c r="C49" i="3"/>
  <c r="F49" i="3" s="1"/>
  <c r="C50" i="3"/>
  <c r="F50" i="3" s="1"/>
  <c r="C51" i="3"/>
  <c r="F51" i="3" s="1"/>
  <c r="C52" i="3"/>
  <c r="F52" i="3" s="1"/>
  <c r="C53" i="3"/>
  <c r="F53" i="3" s="1"/>
  <c r="C54" i="3"/>
  <c r="F54" i="3" s="1"/>
  <c r="C55" i="3"/>
  <c r="F55" i="3" s="1"/>
  <c r="C56" i="3"/>
  <c r="F56" i="3" s="1"/>
  <c r="C57" i="3"/>
  <c r="F57" i="3" s="1"/>
  <c r="C58" i="3"/>
  <c r="F58" i="3" s="1"/>
  <c r="C59" i="3"/>
  <c r="F59" i="3" s="1"/>
  <c r="C60" i="3"/>
  <c r="F60" i="3" s="1"/>
  <c r="C61" i="3"/>
  <c r="F61" i="3" s="1"/>
  <c r="C62" i="3"/>
  <c r="F62" i="3" s="1"/>
  <c r="C63" i="3"/>
  <c r="F63" i="3" s="1"/>
  <c r="C64" i="3"/>
  <c r="F64" i="3" s="1"/>
  <c r="C65" i="3"/>
  <c r="F65" i="3" s="1"/>
  <c r="C66" i="3"/>
  <c r="F66" i="3" s="1"/>
  <c r="C67" i="3"/>
  <c r="F67" i="3" s="1"/>
  <c r="C68" i="3"/>
  <c r="F68" i="3" s="1"/>
  <c r="C69" i="3"/>
  <c r="F69" i="3" s="1"/>
  <c r="C70" i="3"/>
  <c r="F70" i="3" s="1"/>
  <c r="C71" i="3"/>
  <c r="F71" i="3" s="1"/>
  <c r="C72" i="3"/>
  <c r="F72" i="3" s="1"/>
  <c r="C73" i="3"/>
  <c r="F73" i="3" s="1"/>
  <c r="C74" i="3"/>
  <c r="F74" i="3" s="1"/>
  <c r="C75" i="3"/>
  <c r="F75" i="3" s="1"/>
  <c r="C76" i="3"/>
  <c r="F76" i="3" s="1"/>
  <c r="C77" i="3"/>
  <c r="F77" i="3" s="1"/>
  <c r="C78" i="3"/>
  <c r="F78" i="3" s="1"/>
  <c r="C79" i="3"/>
  <c r="F79" i="3" s="1"/>
  <c r="C80" i="3"/>
  <c r="F80" i="3" s="1"/>
  <c r="C81" i="3"/>
  <c r="F81" i="3" s="1"/>
  <c r="C82" i="3"/>
  <c r="F82" i="3" s="1"/>
  <c r="C83" i="3"/>
  <c r="F83" i="3" s="1"/>
  <c r="C84" i="3"/>
  <c r="F84" i="3" s="1"/>
  <c r="C85" i="3"/>
  <c r="F85" i="3" s="1"/>
  <c r="C86" i="3"/>
  <c r="F86" i="3" s="1"/>
  <c r="C87" i="3"/>
  <c r="F87" i="3" s="1"/>
  <c r="C88" i="3"/>
  <c r="F88" i="3" s="1"/>
  <c r="C89" i="3"/>
  <c r="F89" i="3" s="1"/>
  <c r="C90" i="3"/>
  <c r="F90" i="3" s="1"/>
  <c r="C91" i="3"/>
  <c r="F91" i="3" s="1"/>
  <c r="C92" i="3"/>
  <c r="F92" i="3" s="1"/>
  <c r="C93" i="3"/>
  <c r="F93" i="3" s="1"/>
  <c r="C94" i="3"/>
  <c r="F94" i="3" s="1"/>
  <c r="C95" i="3"/>
  <c r="F95" i="3" s="1"/>
  <c r="C96" i="3"/>
  <c r="F96" i="3" s="1"/>
  <c r="C25" i="3"/>
  <c r="F25" i="3" l="1"/>
  <c r="F26" i="3"/>
  <c r="G26" i="3" l="1"/>
  <c r="H26" i="3" s="1"/>
  <c r="G63" i="3"/>
  <c r="G47" i="3"/>
  <c r="G74" i="3"/>
  <c r="G41" i="3"/>
  <c r="G65" i="3"/>
  <c r="G85" i="3"/>
  <c r="G79" i="3"/>
  <c r="G28" i="3"/>
  <c r="G44" i="3"/>
  <c r="G60" i="3"/>
  <c r="G76" i="3"/>
  <c r="G92" i="3"/>
  <c r="G54" i="3"/>
  <c r="G78" i="3"/>
  <c r="G35" i="3"/>
  <c r="G55" i="3"/>
  <c r="G75" i="3"/>
  <c r="G25" i="3"/>
  <c r="G27" i="3"/>
  <c r="G90" i="3"/>
  <c r="G95" i="3"/>
  <c r="G49" i="3"/>
  <c r="G69" i="3"/>
  <c r="G89" i="3"/>
  <c r="G30" i="3"/>
  <c r="G32" i="3"/>
  <c r="G48" i="3"/>
  <c r="G64" i="3"/>
  <c r="G80" i="3"/>
  <c r="G96" i="3"/>
  <c r="G62" i="3"/>
  <c r="G82" i="3"/>
  <c r="G39" i="3"/>
  <c r="G59" i="3"/>
  <c r="G83" i="3"/>
  <c r="G45" i="3"/>
  <c r="G93" i="3"/>
  <c r="G77" i="3"/>
  <c r="G33" i="3"/>
  <c r="G53" i="3"/>
  <c r="G73" i="3"/>
  <c r="G61" i="3"/>
  <c r="G34" i="3"/>
  <c r="G36" i="3"/>
  <c r="G52" i="3"/>
  <c r="G68" i="3"/>
  <c r="G84" i="3"/>
  <c r="G46" i="3"/>
  <c r="G66" i="3"/>
  <c r="G86" i="3"/>
  <c r="G43" i="3"/>
  <c r="G67" i="3"/>
  <c r="G87" i="3"/>
  <c r="G42" i="3"/>
  <c r="G29" i="3"/>
  <c r="G31" i="3"/>
  <c r="G37" i="3"/>
  <c r="G57" i="3"/>
  <c r="G81" i="3"/>
  <c r="G58" i="3"/>
  <c r="G38" i="3"/>
  <c r="G40" i="3"/>
  <c r="G56" i="3"/>
  <c r="G72" i="3"/>
  <c r="G88" i="3"/>
  <c r="G50" i="3"/>
  <c r="G70" i="3"/>
  <c r="G94" i="3"/>
  <c r="G51" i="3"/>
  <c r="G71" i="3"/>
  <c r="G91" i="3"/>
  <c r="I26" i="3" l="1"/>
  <c r="K26" i="3"/>
  <c r="M26" i="3"/>
  <c r="L26" i="3"/>
  <c r="J26" i="3"/>
  <c r="K71" i="3"/>
  <c r="H71" i="3"/>
  <c r="L71" i="3"/>
  <c r="M71" i="3"/>
  <c r="J71" i="3"/>
  <c r="I71" i="3"/>
  <c r="M57" i="3"/>
  <c r="K57" i="3"/>
  <c r="H57" i="3"/>
  <c r="L57" i="3"/>
  <c r="J57" i="3"/>
  <c r="I57" i="3"/>
  <c r="M61" i="3"/>
  <c r="K61" i="3"/>
  <c r="H61" i="3"/>
  <c r="J61" i="3"/>
  <c r="L61" i="3"/>
  <c r="I61" i="3"/>
  <c r="H96" i="3"/>
  <c r="L96" i="3"/>
  <c r="I96" i="3"/>
  <c r="K96" i="3"/>
  <c r="M96" i="3"/>
  <c r="J96" i="3"/>
  <c r="L25" i="3"/>
  <c r="I25" i="3"/>
  <c r="H25" i="3"/>
  <c r="M25" i="3"/>
  <c r="K25" i="3"/>
  <c r="J25" i="3"/>
  <c r="M85" i="3"/>
  <c r="H85" i="3"/>
  <c r="I85" i="3"/>
  <c r="L85" i="3"/>
  <c r="K85" i="3"/>
  <c r="J85" i="3"/>
  <c r="K51" i="3"/>
  <c r="H51" i="3"/>
  <c r="L51" i="3"/>
  <c r="M51" i="3"/>
  <c r="J51" i="3"/>
  <c r="I51" i="3"/>
  <c r="H88" i="3"/>
  <c r="L88" i="3"/>
  <c r="M88" i="3"/>
  <c r="I88" i="3"/>
  <c r="K88" i="3"/>
  <c r="J88" i="3"/>
  <c r="H38" i="3"/>
  <c r="L38" i="3"/>
  <c r="M38" i="3"/>
  <c r="I38" i="3"/>
  <c r="K38" i="3"/>
  <c r="J38" i="3"/>
  <c r="M37" i="3"/>
  <c r="K37" i="3"/>
  <c r="H37" i="3"/>
  <c r="L37" i="3"/>
  <c r="J37" i="3"/>
  <c r="I37" i="3"/>
  <c r="H87" i="3"/>
  <c r="L87" i="3"/>
  <c r="M87" i="3"/>
  <c r="J87" i="3"/>
  <c r="I87" i="3"/>
  <c r="K87" i="3"/>
  <c r="H66" i="3"/>
  <c r="L66" i="3"/>
  <c r="M66" i="3"/>
  <c r="J66" i="3"/>
  <c r="I66" i="3"/>
  <c r="K66" i="3"/>
  <c r="K52" i="3"/>
  <c r="H52" i="3"/>
  <c r="L52" i="3"/>
  <c r="I52" i="3"/>
  <c r="J52" i="3"/>
  <c r="M52" i="3"/>
  <c r="M73" i="3"/>
  <c r="K73" i="3"/>
  <c r="H73" i="3"/>
  <c r="L73" i="3"/>
  <c r="J73" i="3"/>
  <c r="I73" i="3"/>
  <c r="M93" i="3"/>
  <c r="H93" i="3"/>
  <c r="L93" i="3"/>
  <c r="J93" i="3"/>
  <c r="I93" i="3"/>
  <c r="K93" i="3"/>
  <c r="K39" i="3"/>
  <c r="H39" i="3"/>
  <c r="L39" i="3"/>
  <c r="M39" i="3"/>
  <c r="J39" i="3"/>
  <c r="I39" i="3"/>
  <c r="H80" i="3"/>
  <c r="L80" i="3"/>
  <c r="I80" i="3"/>
  <c r="K80" i="3"/>
  <c r="J80" i="3"/>
  <c r="M80" i="3"/>
  <c r="H30" i="3"/>
  <c r="L30" i="3"/>
  <c r="M30" i="3"/>
  <c r="K30" i="3"/>
  <c r="J30" i="3"/>
  <c r="I30" i="3"/>
  <c r="H95" i="3"/>
  <c r="L95" i="3"/>
  <c r="M95" i="3"/>
  <c r="J95" i="3"/>
  <c r="I95" i="3"/>
  <c r="K95" i="3"/>
  <c r="K75" i="3"/>
  <c r="H75" i="3"/>
  <c r="L75" i="3"/>
  <c r="M75" i="3"/>
  <c r="J75" i="3"/>
  <c r="I75" i="3"/>
  <c r="H54" i="3"/>
  <c r="L54" i="3"/>
  <c r="M54" i="3"/>
  <c r="J54" i="3"/>
  <c r="I54" i="3"/>
  <c r="K54" i="3"/>
  <c r="K44" i="3"/>
  <c r="H44" i="3"/>
  <c r="L44" i="3"/>
  <c r="I44" i="3"/>
  <c r="J44" i="3"/>
  <c r="M44" i="3"/>
  <c r="M65" i="3"/>
  <c r="K65" i="3"/>
  <c r="H65" i="3"/>
  <c r="L65" i="3"/>
  <c r="I65" i="3"/>
  <c r="J65" i="3"/>
  <c r="K63" i="3"/>
  <c r="H63" i="3"/>
  <c r="L63" i="3"/>
  <c r="M63" i="3"/>
  <c r="J63" i="3"/>
  <c r="I63" i="3"/>
  <c r="H50" i="3"/>
  <c r="L50" i="3"/>
  <c r="M50" i="3"/>
  <c r="K50" i="3"/>
  <c r="J50" i="3"/>
  <c r="I50" i="3"/>
  <c r="H42" i="3"/>
  <c r="L42" i="3"/>
  <c r="M42" i="3"/>
  <c r="K42" i="3"/>
  <c r="J42" i="3"/>
  <c r="I42" i="3"/>
  <c r="H68" i="3"/>
  <c r="L68" i="3"/>
  <c r="I68" i="3"/>
  <c r="K68" i="3"/>
  <c r="M68" i="3"/>
  <c r="J68" i="3"/>
  <c r="K59" i="3"/>
  <c r="H59" i="3"/>
  <c r="L59" i="3"/>
  <c r="M59" i="3"/>
  <c r="J59" i="3"/>
  <c r="I59" i="3"/>
  <c r="M49" i="3"/>
  <c r="K49" i="3"/>
  <c r="H49" i="3"/>
  <c r="L49" i="3"/>
  <c r="I49" i="3"/>
  <c r="J49" i="3"/>
  <c r="K60" i="3"/>
  <c r="H60" i="3"/>
  <c r="L60" i="3"/>
  <c r="I60" i="3"/>
  <c r="M60" i="3"/>
  <c r="J60" i="3"/>
  <c r="H94" i="3"/>
  <c r="L94" i="3"/>
  <c r="M94" i="3"/>
  <c r="K94" i="3"/>
  <c r="J94" i="3"/>
  <c r="I94" i="3"/>
  <c r="H72" i="3"/>
  <c r="L72" i="3"/>
  <c r="M72" i="3"/>
  <c r="I72" i="3"/>
  <c r="J72" i="3"/>
  <c r="K72" i="3"/>
  <c r="H58" i="3"/>
  <c r="L58" i="3"/>
  <c r="M58" i="3"/>
  <c r="K58" i="3"/>
  <c r="I58" i="3"/>
  <c r="J58" i="3"/>
  <c r="K31" i="3"/>
  <c r="H31" i="3"/>
  <c r="L31" i="3"/>
  <c r="M31" i="3"/>
  <c r="J31" i="3"/>
  <c r="I31" i="3"/>
  <c r="K67" i="3"/>
  <c r="H67" i="3"/>
  <c r="L67" i="3"/>
  <c r="M67" i="3"/>
  <c r="J67" i="3"/>
  <c r="I67" i="3"/>
  <c r="H46" i="3"/>
  <c r="L46" i="3"/>
  <c r="M46" i="3"/>
  <c r="J46" i="3"/>
  <c r="I46" i="3"/>
  <c r="K46" i="3"/>
  <c r="K36" i="3"/>
  <c r="H36" i="3"/>
  <c r="L36" i="3"/>
  <c r="I36" i="3"/>
  <c r="M36" i="3"/>
  <c r="J36" i="3"/>
  <c r="M53" i="3"/>
  <c r="K53" i="3"/>
  <c r="H53" i="3"/>
  <c r="J53" i="3"/>
  <c r="L53" i="3"/>
  <c r="I53" i="3"/>
  <c r="M45" i="3"/>
  <c r="K45" i="3"/>
  <c r="H45" i="3"/>
  <c r="J45" i="3"/>
  <c r="I45" i="3"/>
  <c r="L45" i="3"/>
  <c r="H82" i="3"/>
  <c r="L82" i="3"/>
  <c r="M82" i="3"/>
  <c r="K82" i="3"/>
  <c r="J82" i="3"/>
  <c r="I82" i="3"/>
  <c r="K64" i="3"/>
  <c r="H64" i="3"/>
  <c r="L64" i="3"/>
  <c r="I64" i="3"/>
  <c r="M64" i="3"/>
  <c r="J64" i="3"/>
  <c r="M89" i="3"/>
  <c r="H89" i="3"/>
  <c r="K89" i="3"/>
  <c r="J89" i="3"/>
  <c r="L89" i="3"/>
  <c r="I89" i="3"/>
  <c r="H90" i="3"/>
  <c r="L90" i="3"/>
  <c r="M90" i="3"/>
  <c r="K90" i="3"/>
  <c r="J90" i="3"/>
  <c r="I90" i="3"/>
  <c r="K55" i="3"/>
  <c r="H55" i="3"/>
  <c r="L55" i="3"/>
  <c r="M55" i="3"/>
  <c r="J55" i="3"/>
  <c r="I55" i="3"/>
  <c r="H92" i="3"/>
  <c r="L92" i="3"/>
  <c r="I92" i="3"/>
  <c r="J92" i="3"/>
  <c r="M92" i="3"/>
  <c r="K92" i="3"/>
  <c r="K28" i="3"/>
  <c r="H28" i="3"/>
  <c r="L28" i="3"/>
  <c r="I28" i="3"/>
  <c r="J28" i="3"/>
  <c r="M28" i="3"/>
  <c r="M41" i="3"/>
  <c r="K41" i="3"/>
  <c r="H41" i="3"/>
  <c r="L41" i="3"/>
  <c r="J41" i="3"/>
  <c r="I41" i="3"/>
  <c r="K40" i="3"/>
  <c r="H40" i="3"/>
  <c r="L40" i="3"/>
  <c r="M40" i="3"/>
  <c r="I40" i="3"/>
  <c r="J40" i="3"/>
  <c r="H86" i="3"/>
  <c r="L86" i="3"/>
  <c r="M86" i="3"/>
  <c r="K86" i="3"/>
  <c r="I86" i="3"/>
  <c r="J86" i="3"/>
  <c r="M77" i="3"/>
  <c r="H77" i="3"/>
  <c r="K77" i="3"/>
  <c r="L77" i="3"/>
  <c r="J77" i="3"/>
  <c r="I77" i="3"/>
  <c r="K32" i="3"/>
  <c r="H32" i="3"/>
  <c r="L32" i="3"/>
  <c r="I32" i="3"/>
  <c r="M32" i="3"/>
  <c r="J32" i="3"/>
  <c r="H78" i="3"/>
  <c r="L78" i="3"/>
  <c r="M78" i="3"/>
  <c r="K78" i="3"/>
  <c r="J78" i="3"/>
  <c r="I78" i="3"/>
  <c r="K47" i="3"/>
  <c r="H47" i="3"/>
  <c r="L47" i="3"/>
  <c r="M47" i="3"/>
  <c r="J47" i="3"/>
  <c r="I47" i="3"/>
  <c r="H91" i="3"/>
  <c r="L91" i="3"/>
  <c r="M91" i="3"/>
  <c r="J91" i="3"/>
  <c r="K91" i="3"/>
  <c r="I91" i="3"/>
  <c r="H70" i="3"/>
  <c r="L70" i="3"/>
  <c r="M70" i="3"/>
  <c r="K70" i="3"/>
  <c r="J70" i="3"/>
  <c r="I70" i="3"/>
  <c r="K56" i="3"/>
  <c r="H56" i="3"/>
  <c r="L56" i="3"/>
  <c r="M56" i="3"/>
  <c r="I56" i="3"/>
  <c r="J56" i="3"/>
  <c r="M81" i="3"/>
  <c r="H81" i="3"/>
  <c r="L81" i="3"/>
  <c r="J81" i="3"/>
  <c r="K81" i="3"/>
  <c r="I81" i="3"/>
  <c r="M29" i="3"/>
  <c r="K29" i="3"/>
  <c r="H29" i="3"/>
  <c r="L29" i="3"/>
  <c r="J29" i="3"/>
  <c r="I29" i="3"/>
  <c r="K43" i="3"/>
  <c r="H43" i="3"/>
  <c r="L43" i="3"/>
  <c r="M43" i="3"/>
  <c r="J43" i="3"/>
  <c r="I43" i="3"/>
  <c r="H84" i="3"/>
  <c r="L84" i="3"/>
  <c r="I84" i="3"/>
  <c r="M84" i="3"/>
  <c r="K84" i="3"/>
  <c r="J84" i="3"/>
  <c r="H34" i="3"/>
  <c r="L34" i="3"/>
  <c r="M34" i="3"/>
  <c r="J34" i="3"/>
  <c r="K34" i="3"/>
  <c r="I34" i="3"/>
  <c r="M33" i="3"/>
  <c r="K33" i="3"/>
  <c r="H33" i="3"/>
  <c r="L33" i="3"/>
  <c r="I33" i="3"/>
  <c r="J33" i="3"/>
  <c r="H83" i="3"/>
  <c r="L83" i="3"/>
  <c r="M83" i="3"/>
  <c r="J83" i="3"/>
  <c r="I83" i="3"/>
  <c r="K83" i="3"/>
  <c r="H62" i="3"/>
  <c r="L62" i="3"/>
  <c r="M62" i="3"/>
  <c r="J62" i="3"/>
  <c r="K62" i="3"/>
  <c r="I62" i="3"/>
  <c r="K48" i="3"/>
  <c r="H48" i="3"/>
  <c r="L48" i="3"/>
  <c r="I48" i="3"/>
  <c r="M48" i="3"/>
  <c r="J48" i="3"/>
  <c r="M69" i="3"/>
  <c r="K69" i="3"/>
  <c r="H69" i="3"/>
  <c r="I69" i="3"/>
  <c r="L69" i="3"/>
  <c r="J69" i="3"/>
  <c r="K27" i="3"/>
  <c r="H27" i="3"/>
  <c r="L27" i="3"/>
  <c r="M27" i="3"/>
  <c r="J27" i="3"/>
  <c r="I27" i="3"/>
  <c r="K35" i="3"/>
  <c r="H35" i="3"/>
  <c r="L35" i="3"/>
  <c r="M35" i="3"/>
  <c r="J35" i="3"/>
  <c r="I35" i="3"/>
  <c r="H76" i="3"/>
  <c r="L76" i="3"/>
  <c r="I76" i="3"/>
  <c r="K76" i="3"/>
  <c r="M76" i="3"/>
  <c r="J76" i="3"/>
  <c r="K79" i="3"/>
  <c r="H79" i="3"/>
  <c r="L79" i="3"/>
  <c r="M79" i="3"/>
  <c r="J79" i="3"/>
  <c r="I79" i="3"/>
  <c r="H74" i="3"/>
  <c r="L74" i="3"/>
  <c r="M74" i="3"/>
  <c r="K74" i="3"/>
  <c r="J74" i="3"/>
  <c r="I74" i="3"/>
</calcChain>
</file>

<file path=xl/sharedStrings.xml><?xml version="1.0" encoding="utf-8"?>
<sst xmlns="http://schemas.openxmlformats.org/spreadsheetml/2006/main" count="165" uniqueCount="146">
  <si>
    <t>PČ</t>
  </si>
  <si>
    <t>Pozn.</t>
  </si>
  <si>
    <t>SPOLU</t>
  </si>
  <si>
    <t>Národná športová organizácia</t>
  </si>
  <si>
    <t>účel - plnenie úloh verejného záujmu v športe podľa § 75 ods. 2 písm. b) zákona č. 440/2015 Z. z.</t>
  </si>
  <si>
    <t>Návrh (eur)</t>
  </si>
  <si>
    <t>Schválené (eur)</t>
  </si>
  <si>
    <t>Umiestnenie</t>
  </si>
  <si>
    <t>jazdectvo</t>
  </si>
  <si>
    <t>Typ podujatia</t>
  </si>
  <si>
    <t>Slovenský Zväz Karate</t>
  </si>
  <si>
    <t>Slovenský zväz cyklistiky</t>
  </si>
  <si>
    <t>Daniel Kvasnica</t>
  </si>
  <si>
    <t>Július Valenta</t>
  </si>
  <si>
    <t>Jaroslav Javorský</t>
  </si>
  <si>
    <t>Peter Baďura</t>
  </si>
  <si>
    <t>Jiří Mikšík</t>
  </si>
  <si>
    <t>Šport</t>
  </si>
  <si>
    <t>cyklistika</t>
  </si>
  <si>
    <t>karate</t>
  </si>
  <si>
    <t>príspevok - odmena trénerovi</t>
  </si>
  <si>
    <t>Podmienky zarátania výsledku:</t>
  </si>
  <si>
    <t>Výpočet hodnoty odmeny:</t>
  </si>
  <si>
    <t>kde</t>
  </si>
  <si>
    <t>Medaila: zlatá = 1, strieborná = 0,75, bronzová = 0,5</t>
  </si>
  <si>
    <t>Podujatie: MSJ = 1, MEJ = 0,75 </t>
  </si>
  <si>
    <t>ISF</t>
  </si>
  <si>
    <t>ISF%</t>
  </si>
  <si>
    <t>zd</t>
  </si>
  <si>
    <t>zdmed</t>
  </si>
  <si>
    <t>sucin</t>
  </si>
  <si>
    <t>zlato</t>
  </si>
  <si>
    <t>sriebro</t>
  </si>
  <si>
    <t>bronz</t>
  </si>
  <si>
    <t>striebro</t>
  </si>
  <si>
    <t>futbal</t>
  </si>
  <si>
    <t>tenis</t>
  </si>
  <si>
    <t>atletika</t>
  </si>
  <si>
    <t>plavecké športy</t>
  </si>
  <si>
    <t>volejbal</t>
  </si>
  <si>
    <t>stolný tenis</t>
  </si>
  <si>
    <t>gymnastika</t>
  </si>
  <si>
    <t>hádzaná</t>
  </si>
  <si>
    <t>lyžovanie</t>
  </si>
  <si>
    <t>basketbal</t>
  </si>
  <si>
    <t>ľadový hokej</t>
  </si>
  <si>
    <t>bedminton</t>
  </si>
  <si>
    <t>šach</t>
  </si>
  <si>
    <t>tanečný šport</t>
  </si>
  <si>
    <t>kanoistika</t>
  </si>
  <si>
    <t>streľba</t>
  </si>
  <si>
    <t>kulturistika a fitnes</t>
  </si>
  <si>
    <t>lukostreľba</t>
  </si>
  <si>
    <t>triatlon</t>
  </si>
  <si>
    <t>kolieskové korčuľovanie</t>
  </si>
  <si>
    <t>krasokorčuľovanie</t>
  </si>
  <si>
    <t>judo</t>
  </si>
  <si>
    <t>taekwondo</t>
  </si>
  <si>
    <t>veslovanie</t>
  </si>
  <si>
    <t>box</t>
  </si>
  <si>
    <t>pozemný hokej</t>
  </si>
  <si>
    <t>vzpieranie</t>
  </si>
  <si>
    <t>zápasenie</t>
  </si>
  <si>
    <t>automobilový šport</t>
  </si>
  <si>
    <t>šerm</t>
  </si>
  <si>
    <t>wushu</t>
  </si>
  <si>
    <t>jachting</t>
  </si>
  <si>
    <t>squash</t>
  </si>
  <si>
    <t>golf</t>
  </si>
  <si>
    <t>potápačské športy</t>
  </si>
  <si>
    <t>thajský box</t>
  </si>
  <si>
    <t>baseball</t>
  </si>
  <si>
    <t>kickbox</t>
  </si>
  <si>
    <t>bridž</t>
  </si>
  <si>
    <t>rugby</t>
  </si>
  <si>
    <t>softbal</t>
  </si>
  <si>
    <t>moderný päťboj</t>
  </si>
  <si>
    <t>biatlon</t>
  </si>
  <si>
    <t>motocyklový šport</t>
  </si>
  <si>
    <t>florbal</t>
  </si>
  <si>
    <t>biliard</t>
  </si>
  <si>
    <t>silové športy</t>
  </si>
  <si>
    <t>orientačné športy</t>
  </si>
  <si>
    <t>pétanque</t>
  </si>
  <si>
    <t>vodné lyžovanie</t>
  </si>
  <si>
    <t>športové lezenie</t>
  </si>
  <si>
    <t>letecké športy</t>
  </si>
  <si>
    <t>rýchlokorčuľovanie</t>
  </si>
  <si>
    <t>športy s lietajúcim diskom</t>
  </si>
  <si>
    <t>šípky</t>
  </si>
  <si>
    <t>korfbal</t>
  </si>
  <si>
    <t>boby a skeleton</t>
  </si>
  <si>
    <t>boule lyonnaise</t>
  </si>
  <si>
    <t>boccia</t>
  </si>
  <si>
    <t>horolezectvo</t>
  </si>
  <si>
    <t>dráhový golf</t>
  </si>
  <si>
    <t>sánkovanie</t>
  </si>
  <si>
    <t>vodný motorizmus</t>
  </si>
  <si>
    <t>curling</t>
  </si>
  <si>
    <t>rybolovná technika</t>
  </si>
  <si>
    <t>bowling</t>
  </si>
  <si>
    <t>psie záprahy</t>
  </si>
  <si>
    <t>skialpinizmus</t>
  </si>
  <si>
    <t>americký futbal</t>
  </si>
  <si>
    <t>neuznaný šport</t>
  </si>
  <si>
    <t xml:space="preserve">Prijímateľ príspevku (ďalej len "Prijímateľ"): </t>
  </si>
  <si>
    <t>b) počet súťažiacich krajín na podujatí v príslušnej disciplíne (vrátane prípadnej kvalifikácie) bol väčší alebo rovný ako 10,</t>
  </si>
  <si>
    <t>c) počet súťažiacich krajín na podujatí celkovo (vrátane prípadnej kvalifikácie) bol väčší alebo rovný ako 20,</t>
  </si>
  <si>
    <t>Meno a priezvisko trénera</t>
  </si>
  <si>
    <t>Meno a priezvisko športovca</t>
  </si>
  <si>
    <t>Nina Kvasnicová</t>
  </si>
  <si>
    <t>Adam Štelcl</t>
  </si>
  <si>
    <t>Dominik Kešeľak</t>
  </si>
  <si>
    <t>Julián Enrik Smoliga</t>
  </si>
  <si>
    <t>Nora Jenčušová</t>
  </si>
  <si>
    <t>Záujem = max(Zd/Zd(max); Zd(med)/Zd(max)), red10 je redukcia, zabezpečujúca 10 násobný pomer medzi najvyššou a najnižšou hodnotou dôležitosti</t>
  </si>
  <si>
    <t>x</t>
  </si>
  <si>
    <t>Dôležitosť</t>
  </si>
  <si>
    <t>Hodnota = 5 000 eur x Medaila x Podujatie x Dôležitosť redukovaná na 10x</t>
  </si>
  <si>
    <t>Dôležitosť redukovaná na 10x = (Záujem x Fed) red10, kde Fed = počet členských krajín v medzinárodnej federácii a</t>
  </si>
  <si>
    <t>1.</t>
  </si>
  <si>
    <t>2.</t>
  </si>
  <si>
    <t>3.</t>
  </si>
  <si>
    <t>Návrh na schválenie bol spracovaný podľa kritérií a v súlade s príslušnými ustanoveniami zákona č. 440/2015 Z. z. o športe a o zmene a doplnení niektorých zákonov v znení neskorších predpisov a ďalšími všeobecne záväznými predpismi.</t>
  </si>
  <si>
    <t>Kritériá na výpočet odmien trénerom mládeže za medailové umiestnenia ich športovcov na významných medzinárodných podujatiach v roku 2020</t>
  </si>
  <si>
    <t>a) národný športový zväz;</t>
  </si>
  <si>
    <t>b) športový zväz uznaného športu;</t>
  </si>
  <si>
    <t>c) športový zväz neuznaného športu, ktorému bol poskytnutý príspevok na národný športový projekt v roku 2021 (neuznané športy).</t>
  </si>
  <si>
    <t>MS</t>
  </si>
  <si>
    <t>ME</t>
  </si>
  <si>
    <t>a) medailové umiestnenie na majstrovstvách Európy mládežníckej kategórie (ďalej len "ME") alebo majstrovstvách sveta mládežníckej kategórie (ďalej len "MS") pre príslušnú športovú kategóriu podľa pravidiel medzinárodnej federácie,</t>
  </si>
  <si>
    <t>d) trénerovi/-m, ktorého/-ých športovec/-ci dosiahol/-li počas roka 2020 viacero medailových umiestnení, sa počíta iba najhodnotnejšie z nich.</t>
  </si>
  <si>
    <t>Tabuľka hodnôt medailových ocenení:</t>
  </si>
  <si>
    <t>majstrovstvá Európy (do 15 rokov)</t>
  </si>
  <si>
    <t>majstrovstvá Európy (do 17 rokov)</t>
  </si>
  <si>
    <t>majstrovstvá Európy (do 20 rokov)</t>
  </si>
  <si>
    <t>majstrovstvá Európy (do 19 rokov)</t>
  </si>
  <si>
    <t>Rozhodnutie Ministerstva školstva, vedy, výskumu a športu Slovenskej republiky o poskytnutí finančných prostriedkov v oblasti športu v roku 2021</t>
  </si>
  <si>
    <r>
      <t xml:space="preserve">Forma poskytnutia: </t>
    </r>
    <r>
      <rPr>
        <sz val="11"/>
        <color theme="1"/>
        <rFont val="Arial"/>
        <family val="2"/>
        <charset val="238"/>
      </rPr>
      <t>Príspevok na národný športový projekt.</t>
    </r>
  </si>
  <si>
    <r>
      <t xml:space="preserve">Adresát príspevku: </t>
    </r>
    <r>
      <rPr>
        <sz val="11"/>
        <color theme="1"/>
        <rFont val="Arial"/>
        <family val="2"/>
        <charset val="238"/>
      </rPr>
      <t>Tréner športovca/-ov, ktorý/-í dosiahol/-li medailové umiestnenie v roku 2020.</t>
    </r>
  </si>
  <si>
    <t>Zoznam skratiek:</t>
  </si>
  <si>
    <r>
      <rPr>
        <b/>
        <sz val="11"/>
        <color theme="1"/>
        <rFont val="Arial"/>
        <family val="2"/>
        <charset val="238"/>
      </rPr>
      <t>ISF</t>
    </r>
    <r>
      <rPr>
        <sz val="11"/>
        <color theme="1"/>
        <rFont val="Arial"/>
        <family val="2"/>
        <charset val="238"/>
      </rPr>
      <t xml:space="preserve"> = international sport federation (medzinárodná svetová federácia) - počet v príslušnom športe</t>
    </r>
  </si>
  <si>
    <r>
      <rPr>
        <b/>
        <sz val="11"/>
        <color theme="1"/>
        <rFont val="Arial"/>
        <family val="2"/>
        <charset val="238"/>
      </rPr>
      <t>ISF%</t>
    </r>
    <r>
      <rPr>
        <sz val="11"/>
        <color theme="1"/>
        <rFont val="Arial"/>
        <family val="2"/>
        <charset val="238"/>
      </rPr>
      <t xml:space="preserve"> = podiel medzi počtom medzinárodných svetových federácií v príslušnom športe a najvyššou hodnotou (stolný tenis - 226)</t>
    </r>
  </si>
  <si>
    <r>
      <rPr>
        <b/>
        <sz val="11"/>
        <color theme="1"/>
        <rFont val="Arial"/>
        <family val="2"/>
        <charset val="238"/>
      </rPr>
      <t>zd</t>
    </r>
    <r>
      <rPr>
        <sz val="11"/>
        <color theme="1"/>
        <rFont val="Arial"/>
        <family val="2"/>
        <charset val="238"/>
      </rPr>
      <t xml:space="preserve"> = záujem domáci (použitá hodnota je z výpočtu príspevku uznanému športu)</t>
    </r>
  </si>
  <si>
    <r>
      <rPr>
        <b/>
        <sz val="11"/>
        <color theme="1"/>
        <rFont val="Arial"/>
        <family val="2"/>
        <charset val="238"/>
      </rPr>
      <t>sucin</t>
    </r>
    <r>
      <rPr>
        <sz val="11"/>
        <color theme="1"/>
        <rFont val="Arial"/>
        <family val="2"/>
        <charset val="238"/>
      </rPr>
      <t xml:space="preserve"> = ISF% x zdmed</t>
    </r>
  </si>
  <si>
    <r>
      <rPr>
        <b/>
        <sz val="11"/>
        <color theme="1"/>
        <rFont val="Arial"/>
        <family val="2"/>
        <charset val="238"/>
      </rPr>
      <t>zdmed</t>
    </r>
    <r>
      <rPr>
        <sz val="11"/>
        <color theme="1"/>
        <rFont val="Arial"/>
        <family val="2"/>
        <charset val="238"/>
      </rPr>
      <t xml:space="preserve"> = v prípade, že je hodnota zd nižšia ako vypočítaný medián všetkých hodnôt zd, použitá je vypočítaná hodnota mediánu, inak ostáva pôvodná hodnota zd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</si>
</sst>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14" x14ac:knownFonts="1"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13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sz val="16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D9D9D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3" fillId="2" borderId="0" xfId="1" applyFont="1" applyFill="1"/>
    <xf numFmtId="0" fontId="2" fillId="2" borderId="0" xfId="1" applyFont="1" applyFill="1"/>
    <xf numFmtId="0" fontId="3" fillId="2" borderId="0" xfId="1" applyFont="1" applyFill="1" applyAlignment="1">
      <alignment wrapText="1"/>
    </xf>
    <xf numFmtId="4" fontId="3" fillId="2" borderId="0" xfId="1" applyNumberFormat="1" applyFont="1" applyFill="1"/>
    <xf numFmtId="0" fontId="3" fillId="2" borderId="0" xfId="1" applyFont="1" applyFill="1" applyAlignment="1">
      <alignment horizontal="left" wrapText="1"/>
    </xf>
    <xf numFmtId="0" fontId="3" fillId="2" borderId="0" xfId="1" applyFont="1" applyFill="1" applyAlignment="1">
      <alignment wrapText="1"/>
    </xf>
    <xf numFmtId="0" fontId="3" fillId="2" borderId="0" xfId="1" applyFont="1" applyFill="1" applyAlignment="1">
      <alignment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2" borderId="0" xfId="1" applyFont="1" applyFill="1"/>
    <xf numFmtId="0" fontId="1" fillId="2" borderId="0" xfId="1" applyFont="1" applyFill="1" applyBorder="1"/>
    <xf numFmtId="0" fontId="1" fillId="0" borderId="0" xfId="0" applyFont="1"/>
    <xf numFmtId="0" fontId="1" fillId="0" borderId="0" xfId="0" applyFont="1" applyFill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/>
    </xf>
    <xf numFmtId="0" fontId="0" fillId="2" borderId="0" xfId="1" applyFont="1" applyFill="1"/>
    <xf numFmtId="0" fontId="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Font="1" applyBorder="1" applyAlignment="1">
      <alignment vertical="center"/>
    </xf>
    <xf numFmtId="0" fontId="0" fillId="2" borderId="0" xfId="1" applyFont="1" applyFill="1" applyBorder="1"/>
    <xf numFmtId="0" fontId="8" fillId="0" borderId="0" xfId="0" applyFont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9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horizontal="right" vertical="center" wrapText="1"/>
    </xf>
    <xf numFmtId="164" fontId="10" fillId="0" borderId="3" xfId="0" applyNumberFormat="1" applyFont="1" applyBorder="1" applyAlignment="1">
      <alignment horizontal="right" vertical="center" wrapText="1"/>
    </xf>
    <xf numFmtId="1" fontId="10" fillId="0" borderId="3" xfId="0" applyNumberFormat="1" applyFont="1" applyBorder="1" applyAlignment="1">
      <alignment horizontal="right" vertical="center" wrapText="1"/>
    </xf>
    <xf numFmtId="1" fontId="10" fillId="0" borderId="4" xfId="0" applyNumberFormat="1" applyFont="1" applyBorder="1" applyAlignment="1">
      <alignment horizontal="right" vertical="center" wrapText="1"/>
    </xf>
    <xf numFmtId="0" fontId="10" fillId="0" borderId="5" xfId="0" applyFont="1" applyFill="1" applyBorder="1" applyAlignment="1">
      <alignment vertical="center" wrapText="1"/>
    </xf>
    <xf numFmtId="0" fontId="10" fillId="0" borderId="6" xfId="0" applyFont="1" applyFill="1" applyBorder="1" applyAlignment="1">
      <alignment horizontal="right" vertical="center" wrapText="1"/>
    </xf>
    <xf numFmtId="10" fontId="10" fillId="0" borderId="6" xfId="0" applyNumberFormat="1" applyFont="1" applyFill="1" applyBorder="1" applyAlignment="1">
      <alignment horizontal="right" vertical="center" wrapText="1"/>
    </xf>
    <xf numFmtId="164" fontId="10" fillId="0" borderId="6" xfId="0" applyNumberFormat="1" applyFont="1" applyFill="1" applyBorder="1" applyAlignment="1">
      <alignment horizontal="right" vertical="center" wrapText="1"/>
    </xf>
    <xf numFmtId="0" fontId="10" fillId="0" borderId="7" xfId="0" applyFont="1" applyFill="1" applyBorder="1" applyAlignment="1">
      <alignment horizontal="right" vertical="center" wrapText="1"/>
    </xf>
    <xf numFmtId="0" fontId="7" fillId="3" borderId="1" xfId="1" applyFont="1" applyFill="1" applyBorder="1" applyAlignment="1">
      <alignment horizontal="center" vertical="center"/>
    </xf>
    <xf numFmtId="0" fontId="7" fillId="3" borderId="1" xfId="1" applyFont="1" applyFill="1" applyBorder="1" applyAlignment="1">
      <alignment horizontal="center" vertical="center" wrapText="1"/>
    </xf>
    <xf numFmtId="4" fontId="7" fillId="3" borderId="1" xfId="1" applyNumberFormat="1" applyFont="1" applyFill="1" applyBorder="1" applyAlignment="1">
      <alignment horizontal="center" vertical="center" wrapText="1"/>
    </xf>
    <xf numFmtId="4" fontId="7" fillId="3" borderId="1" xfId="1" applyNumberFormat="1" applyFont="1" applyFill="1" applyBorder="1" applyAlignment="1">
      <alignment horizontal="center" vertical="top" wrapText="1"/>
    </xf>
    <xf numFmtId="0" fontId="6" fillId="2" borderId="1" xfId="1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6" fillId="0" borderId="1" xfId="0" applyFont="1" applyFill="1" applyBorder="1" applyAlignment="1" applyProtection="1">
      <alignment horizontal="left" vertical="center" wrapText="1"/>
      <protection locked="0"/>
    </xf>
    <xf numFmtId="0" fontId="6" fillId="2" borderId="1" xfId="1" applyFont="1" applyFill="1" applyBorder="1" applyAlignment="1">
      <alignment horizontal="lef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3" fontId="6" fillId="2" borderId="1" xfId="1" applyNumberFormat="1" applyFont="1" applyFill="1" applyBorder="1" applyAlignment="1">
      <alignment horizontal="left" vertical="top" wrapText="1"/>
    </xf>
    <xf numFmtId="0" fontId="7" fillId="3" borderId="1" xfId="1" applyFont="1" applyFill="1" applyBorder="1" applyAlignment="1">
      <alignment horizontal="left" vertical="center"/>
    </xf>
    <xf numFmtId="0" fontId="7" fillId="3" borderId="1" xfId="1" applyFont="1" applyFill="1" applyBorder="1" applyAlignment="1">
      <alignment horizontal="left" vertical="center" wrapText="1"/>
    </xf>
    <xf numFmtId="4" fontId="7" fillId="3" borderId="1" xfId="1" applyNumberFormat="1" applyFont="1" applyFill="1" applyBorder="1" applyAlignment="1">
      <alignment horizontal="right" vertical="center"/>
    </xf>
    <xf numFmtId="0" fontId="7" fillId="0" borderId="0" xfId="0" applyFont="1"/>
    <xf numFmtId="0" fontId="12" fillId="0" borderId="0" xfId="0" applyFont="1"/>
    <xf numFmtId="0" fontId="13" fillId="0" borderId="0" xfId="0" applyFont="1"/>
    <xf numFmtId="0" fontId="1" fillId="2" borderId="0" xfId="1" applyFont="1" applyFill="1" applyAlignment="1">
      <alignment horizontal="left" vertical="center" wrapText="1"/>
    </xf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" vertical="top" wrapText="1"/>
    </xf>
    <xf numFmtId="0" fontId="3" fillId="2" borderId="0" xfId="1" applyFont="1" applyFill="1" applyBorder="1" applyAlignment="1">
      <alignment horizontal="center"/>
    </xf>
    <xf numFmtId="0" fontId="0" fillId="0" borderId="0" xfId="0" applyFont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1" xfId="0" applyFont="1" applyFill="1" applyBorder="1" applyAlignment="1">
      <alignment horizontal="center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</cellXfs>
  <cellStyles count="2">
    <cellStyle name="Normálna" xfId="0" builtinId="0"/>
    <cellStyle name="Normálna 5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tranet\sites\ssos\Zdielane%20dokumenty\Zdie&#318;an&#233;%20dokumenty%20sekcie\0-Financovanie\2018\F-2018-FinMa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stavenia"/>
      <sheetName val="SpisovyObal"/>
      <sheetName val="SprievodneMaily"/>
      <sheetName val="Priprava"/>
      <sheetName val="PripravaDialog"/>
      <sheetName val="PripravaDekret"/>
      <sheetName val="PripravaPrezList"/>
      <sheetName val="PripravaVyhlasenie"/>
      <sheetName val="PripravaZapisnica"/>
      <sheetName val="PripravaRozhodnutie"/>
      <sheetName val="Zmluvy"/>
      <sheetName val="ZmluvyVyber"/>
      <sheetName val="ZmluvyDialog"/>
      <sheetName val="ZmluvyZmluva"/>
      <sheetName val="ZmluvyNaPodpisList"/>
      <sheetName val="ZmluvyNaPodpisZoznam"/>
      <sheetName val="ZmluvyMinistroviList"/>
      <sheetName val="ZmluvyMinistroviZoznam"/>
      <sheetName val="ZmluvyMinistroviKontrolnyList"/>
      <sheetName val="ZmluvyNaZverejnenieZoznam"/>
      <sheetName val="ZmluvyPrijimatelomList"/>
      <sheetName val="ZmluvyPrijimatelomZoznam"/>
      <sheetName val="ZmluvyPrijimatelomStitky"/>
      <sheetName val="Plataky"/>
      <sheetName val="PlatakyVyber"/>
      <sheetName val="PlatakyDialog"/>
      <sheetName val="Adr"/>
      <sheetName val="Zml"/>
      <sheetName val="Fin"/>
      <sheetName val="Pla"/>
      <sheetName val="PlatakyPP"/>
      <sheetName val="PlatakyZoznam"/>
      <sheetName val="PlatakyAvizo"/>
      <sheetName val="Prijimatel"/>
      <sheetName val="Slovom"/>
    </sheetNames>
    <sheetDataSet>
      <sheetData sheetId="0">
        <row r="5">
          <cell r="A5" t="str">
            <v>športu</v>
          </cell>
        </row>
      </sheetData>
      <sheetData sheetId="1">
        <row r="8">
          <cell r="D8" t="str">
            <v>Lýdia Janíčková</v>
          </cell>
        </row>
      </sheetData>
      <sheetData sheetId="2"/>
      <sheetData sheetId="3">
        <row r="3">
          <cell r="B3" t="str">
            <v>príspevok uznaným športom</v>
          </cell>
        </row>
        <row r="10">
          <cell r="W10">
            <v>11</v>
          </cell>
        </row>
      </sheetData>
      <sheetData sheetId="4"/>
      <sheetData sheetId="5"/>
      <sheetData sheetId="6"/>
      <sheetData sheetId="7"/>
      <sheetData sheetId="8"/>
      <sheetData sheetId="9"/>
      <sheetData sheetId="10">
        <row r="5">
          <cell r="M5">
            <v>4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5">
          <cell r="Q5">
            <v>4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showGridLines="0" tabSelected="1" zoomScaleNormal="100" zoomScaleSheetLayoutView="50" workbookViewId="0">
      <pane ySplit="5" topLeftCell="A6" activePane="bottomLeft" state="frozen"/>
      <selection pane="bottomLeft" activeCell="A2" sqref="A2:J2"/>
    </sheetView>
  </sheetViews>
  <sheetFormatPr defaultRowHeight="12" x14ac:dyDescent="0.2"/>
  <cols>
    <col min="1" max="1" width="3.125" style="1" bestFit="1" customWidth="1"/>
    <col min="2" max="2" width="21.625" style="3" customWidth="1"/>
    <col min="3" max="3" width="15.625" style="3" customWidth="1"/>
    <col min="4" max="4" width="11.25" style="6" customWidth="1"/>
    <col min="5" max="5" width="12.25" style="6" customWidth="1"/>
    <col min="6" max="6" width="9" style="7" customWidth="1"/>
    <col min="7" max="7" width="15.625" style="6" customWidth="1"/>
    <col min="8" max="9" width="15.125" style="4" bestFit="1" customWidth="1"/>
    <col min="10" max="10" width="5.375" style="5" bestFit="1" customWidth="1"/>
    <col min="11" max="252" width="9" style="1"/>
    <col min="253" max="253" width="4.125" style="1" customWidth="1"/>
    <col min="254" max="254" width="12.875" style="1" customWidth="1"/>
    <col min="255" max="255" width="16.375" style="1" customWidth="1"/>
    <col min="256" max="256" width="38.25" style="1" customWidth="1"/>
    <col min="257" max="260" width="11.125" style="1" customWidth="1"/>
    <col min="261" max="261" width="5" style="1" customWidth="1"/>
    <col min="262" max="262" width="5.875" style="1" customWidth="1"/>
    <col min="263" max="263" width="10.75" style="1" bestFit="1" customWidth="1"/>
    <col min="264" max="508" width="9" style="1"/>
    <col min="509" max="509" width="4.125" style="1" customWidth="1"/>
    <col min="510" max="510" width="12.875" style="1" customWidth="1"/>
    <col min="511" max="511" width="16.375" style="1" customWidth="1"/>
    <col min="512" max="512" width="38.25" style="1" customWidth="1"/>
    <col min="513" max="516" width="11.125" style="1" customWidth="1"/>
    <col min="517" max="517" width="5" style="1" customWidth="1"/>
    <col min="518" max="518" width="5.875" style="1" customWidth="1"/>
    <col min="519" max="519" width="10.75" style="1" bestFit="1" customWidth="1"/>
    <col min="520" max="764" width="9" style="1"/>
    <col min="765" max="765" width="4.125" style="1" customWidth="1"/>
    <col min="766" max="766" width="12.875" style="1" customWidth="1"/>
    <col min="767" max="767" width="16.375" style="1" customWidth="1"/>
    <col min="768" max="768" width="38.25" style="1" customWidth="1"/>
    <col min="769" max="772" width="11.125" style="1" customWidth="1"/>
    <col min="773" max="773" width="5" style="1" customWidth="1"/>
    <col min="774" max="774" width="5.875" style="1" customWidth="1"/>
    <col min="775" max="775" width="10.75" style="1" bestFit="1" customWidth="1"/>
    <col min="776" max="1020" width="9" style="1"/>
    <col min="1021" max="1021" width="4.125" style="1" customWidth="1"/>
    <col min="1022" max="1022" width="12.875" style="1" customWidth="1"/>
    <col min="1023" max="1023" width="16.375" style="1" customWidth="1"/>
    <col min="1024" max="1024" width="38.25" style="1" customWidth="1"/>
    <col min="1025" max="1028" width="11.125" style="1" customWidth="1"/>
    <col min="1029" max="1029" width="5" style="1" customWidth="1"/>
    <col min="1030" max="1030" width="5.875" style="1" customWidth="1"/>
    <col min="1031" max="1031" width="10.75" style="1" bestFit="1" customWidth="1"/>
    <col min="1032" max="1276" width="9" style="1"/>
    <col min="1277" max="1277" width="4.125" style="1" customWidth="1"/>
    <col min="1278" max="1278" width="12.875" style="1" customWidth="1"/>
    <col min="1279" max="1279" width="16.375" style="1" customWidth="1"/>
    <col min="1280" max="1280" width="38.25" style="1" customWidth="1"/>
    <col min="1281" max="1284" width="11.125" style="1" customWidth="1"/>
    <col min="1285" max="1285" width="5" style="1" customWidth="1"/>
    <col min="1286" max="1286" width="5.875" style="1" customWidth="1"/>
    <col min="1287" max="1287" width="10.75" style="1" bestFit="1" customWidth="1"/>
    <col min="1288" max="1532" width="9" style="1"/>
    <col min="1533" max="1533" width="4.125" style="1" customWidth="1"/>
    <col min="1534" max="1534" width="12.875" style="1" customWidth="1"/>
    <col min="1535" max="1535" width="16.375" style="1" customWidth="1"/>
    <col min="1536" max="1536" width="38.25" style="1" customWidth="1"/>
    <col min="1537" max="1540" width="11.125" style="1" customWidth="1"/>
    <col min="1541" max="1541" width="5" style="1" customWidth="1"/>
    <col min="1542" max="1542" width="5.875" style="1" customWidth="1"/>
    <col min="1543" max="1543" width="10.75" style="1" bestFit="1" customWidth="1"/>
    <col min="1544" max="1788" width="9" style="1"/>
    <col min="1789" max="1789" width="4.125" style="1" customWidth="1"/>
    <col min="1790" max="1790" width="12.875" style="1" customWidth="1"/>
    <col min="1791" max="1791" width="16.375" style="1" customWidth="1"/>
    <col min="1792" max="1792" width="38.25" style="1" customWidth="1"/>
    <col min="1793" max="1796" width="11.125" style="1" customWidth="1"/>
    <col min="1797" max="1797" width="5" style="1" customWidth="1"/>
    <col min="1798" max="1798" width="5.875" style="1" customWidth="1"/>
    <col min="1799" max="1799" width="10.75" style="1" bestFit="1" customWidth="1"/>
    <col min="1800" max="2044" width="9" style="1"/>
    <col min="2045" max="2045" width="4.125" style="1" customWidth="1"/>
    <col min="2046" max="2046" width="12.875" style="1" customWidth="1"/>
    <col min="2047" max="2047" width="16.375" style="1" customWidth="1"/>
    <col min="2048" max="2048" width="38.25" style="1" customWidth="1"/>
    <col min="2049" max="2052" width="11.125" style="1" customWidth="1"/>
    <col min="2053" max="2053" width="5" style="1" customWidth="1"/>
    <col min="2054" max="2054" width="5.875" style="1" customWidth="1"/>
    <col min="2055" max="2055" width="10.75" style="1" bestFit="1" customWidth="1"/>
    <col min="2056" max="2300" width="9" style="1"/>
    <col min="2301" max="2301" width="4.125" style="1" customWidth="1"/>
    <col min="2302" max="2302" width="12.875" style="1" customWidth="1"/>
    <col min="2303" max="2303" width="16.375" style="1" customWidth="1"/>
    <col min="2304" max="2304" width="38.25" style="1" customWidth="1"/>
    <col min="2305" max="2308" width="11.125" style="1" customWidth="1"/>
    <col min="2309" max="2309" width="5" style="1" customWidth="1"/>
    <col min="2310" max="2310" width="5.875" style="1" customWidth="1"/>
    <col min="2311" max="2311" width="10.75" style="1" bestFit="1" customWidth="1"/>
    <col min="2312" max="2556" width="9" style="1"/>
    <col min="2557" max="2557" width="4.125" style="1" customWidth="1"/>
    <col min="2558" max="2558" width="12.875" style="1" customWidth="1"/>
    <col min="2559" max="2559" width="16.375" style="1" customWidth="1"/>
    <col min="2560" max="2560" width="38.25" style="1" customWidth="1"/>
    <col min="2561" max="2564" width="11.125" style="1" customWidth="1"/>
    <col min="2565" max="2565" width="5" style="1" customWidth="1"/>
    <col min="2566" max="2566" width="5.875" style="1" customWidth="1"/>
    <col min="2567" max="2567" width="10.75" style="1" bestFit="1" customWidth="1"/>
    <col min="2568" max="2812" width="9" style="1"/>
    <col min="2813" max="2813" width="4.125" style="1" customWidth="1"/>
    <col min="2814" max="2814" width="12.875" style="1" customWidth="1"/>
    <col min="2815" max="2815" width="16.375" style="1" customWidth="1"/>
    <col min="2816" max="2816" width="38.25" style="1" customWidth="1"/>
    <col min="2817" max="2820" width="11.125" style="1" customWidth="1"/>
    <col min="2821" max="2821" width="5" style="1" customWidth="1"/>
    <col min="2822" max="2822" width="5.875" style="1" customWidth="1"/>
    <col min="2823" max="2823" width="10.75" style="1" bestFit="1" customWidth="1"/>
    <col min="2824" max="3068" width="9" style="1"/>
    <col min="3069" max="3069" width="4.125" style="1" customWidth="1"/>
    <col min="3070" max="3070" width="12.875" style="1" customWidth="1"/>
    <col min="3071" max="3071" width="16.375" style="1" customWidth="1"/>
    <col min="3072" max="3072" width="38.25" style="1" customWidth="1"/>
    <col min="3073" max="3076" width="11.125" style="1" customWidth="1"/>
    <col min="3077" max="3077" width="5" style="1" customWidth="1"/>
    <col min="3078" max="3078" width="5.875" style="1" customWidth="1"/>
    <col min="3079" max="3079" width="10.75" style="1" bestFit="1" customWidth="1"/>
    <col min="3080" max="3324" width="9" style="1"/>
    <col min="3325" max="3325" width="4.125" style="1" customWidth="1"/>
    <col min="3326" max="3326" width="12.875" style="1" customWidth="1"/>
    <col min="3327" max="3327" width="16.375" style="1" customWidth="1"/>
    <col min="3328" max="3328" width="38.25" style="1" customWidth="1"/>
    <col min="3329" max="3332" width="11.125" style="1" customWidth="1"/>
    <col min="3333" max="3333" width="5" style="1" customWidth="1"/>
    <col min="3334" max="3334" width="5.875" style="1" customWidth="1"/>
    <col min="3335" max="3335" width="10.75" style="1" bestFit="1" customWidth="1"/>
    <col min="3336" max="3580" width="9" style="1"/>
    <col min="3581" max="3581" width="4.125" style="1" customWidth="1"/>
    <col min="3582" max="3582" width="12.875" style="1" customWidth="1"/>
    <col min="3583" max="3583" width="16.375" style="1" customWidth="1"/>
    <col min="3584" max="3584" width="38.25" style="1" customWidth="1"/>
    <col min="3585" max="3588" width="11.125" style="1" customWidth="1"/>
    <col min="3589" max="3589" width="5" style="1" customWidth="1"/>
    <col min="3590" max="3590" width="5.875" style="1" customWidth="1"/>
    <col min="3591" max="3591" width="10.75" style="1" bestFit="1" customWidth="1"/>
    <col min="3592" max="3836" width="9" style="1"/>
    <col min="3837" max="3837" width="4.125" style="1" customWidth="1"/>
    <col min="3838" max="3838" width="12.875" style="1" customWidth="1"/>
    <col min="3839" max="3839" width="16.375" style="1" customWidth="1"/>
    <col min="3840" max="3840" width="38.25" style="1" customWidth="1"/>
    <col min="3841" max="3844" width="11.125" style="1" customWidth="1"/>
    <col min="3845" max="3845" width="5" style="1" customWidth="1"/>
    <col min="3846" max="3846" width="5.875" style="1" customWidth="1"/>
    <col min="3847" max="3847" width="10.75" style="1" bestFit="1" customWidth="1"/>
    <col min="3848" max="4092" width="9" style="1"/>
    <col min="4093" max="4093" width="4.125" style="1" customWidth="1"/>
    <col min="4094" max="4094" width="12.875" style="1" customWidth="1"/>
    <col min="4095" max="4095" width="16.375" style="1" customWidth="1"/>
    <col min="4096" max="4096" width="38.25" style="1" customWidth="1"/>
    <col min="4097" max="4100" width="11.125" style="1" customWidth="1"/>
    <col min="4101" max="4101" width="5" style="1" customWidth="1"/>
    <col min="4102" max="4102" width="5.875" style="1" customWidth="1"/>
    <col min="4103" max="4103" width="10.75" style="1" bestFit="1" customWidth="1"/>
    <col min="4104" max="4348" width="9" style="1"/>
    <col min="4349" max="4349" width="4.125" style="1" customWidth="1"/>
    <col min="4350" max="4350" width="12.875" style="1" customWidth="1"/>
    <col min="4351" max="4351" width="16.375" style="1" customWidth="1"/>
    <col min="4352" max="4352" width="38.25" style="1" customWidth="1"/>
    <col min="4353" max="4356" width="11.125" style="1" customWidth="1"/>
    <col min="4357" max="4357" width="5" style="1" customWidth="1"/>
    <col min="4358" max="4358" width="5.875" style="1" customWidth="1"/>
    <col min="4359" max="4359" width="10.75" style="1" bestFit="1" customWidth="1"/>
    <col min="4360" max="4604" width="9" style="1"/>
    <col min="4605" max="4605" width="4.125" style="1" customWidth="1"/>
    <col min="4606" max="4606" width="12.875" style="1" customWidth="1"/>
    <col min="4607" max="4607" width="16.375" style="1" customWidth="1"/>
    <col min="4608" max="4608" width="38.25" style="1" customWidth="1"/>
    <col min="4609" max="4612" width="11.125" style="1" customWidth="1"/>
    <col min="4613" max="4613" width="5" style="1" customWidth="1"/>
    <col min="4614" max="4614" width="5.875" style="1" customWidth="1"/>
    <col min="4615" max="4615" width="10.75" style="1" bestFit="1" customWidth="1"/>
    <col min="4616" max="4860" width="9" style="1"/>
    <col min="4861" max="4861" width="4.125" style="1" customWidth="1"/>
    <col min="4862" max="4862" width="12.875" style="1" customWidth="1"/>
    <col min="4863" max="4863" width="16.375" style="1" customWidth="1"/>
    <col min="4864" max="4864" width="38.25" style="1" customWidth="1"/>
    <col min="4865" max="4868" width="11.125" style="1" customWidth="1"/>
    <col min="4869" max="4869" width="5" style="1" customWidth="1"/>
    <col min="4870" max="4870" width="5.875" style="1" customWidth="1"/>
    <col min="4871" max="4871" width="10.75" style="1" bestFit="1" customWidth="1"/>
    <col min="4872" max="5116" width="9" style="1"/>
    <col min="5117" max="5117" width="4.125" style="1" customWidth="1"/>
    <col min="5118" max="5118" width="12.875" style="1" customWidth="1"/>
    <col min="5119" max="5119" width="16.375" style="1" customWidth="1"/>
    <col min="5120" max="5120" width="38.25" style="1" customWidth="1"/>
    <col min="5121" max="5124" width="11.125" style="1" customWidth="1"/>
    <col min="5125" max="5125" width="5" style="1" customWidth="1"/>
    <col min="5126" max="5126" width="5.875" style="1" customWidth="1"/>
    <col min="5127" max="5127" width="10.75" style="1" bestFit="1" customWidth="1"/>
    <col min="5128" max="5372" width="9" style="1"/>
    <col min="5373" max="5373" width="4.125" style="1" customWidth="1"/>
    <col min="5374" max="5374" width="12.875" style="1" customWidth="1"/>
    <col min="5375" max="5375" width="16.375" style="1" customWidth="1"/>
    <col min="5376" max="5376" width="38.25" style="1" customWidth="1"/>
    <col min="5377" max="5380" width="11.125" style="1" customWidth="1"/>
    <col min="5381" max="5381" width="5" style="1" customWidth="1"/>
    <col min="5382" max="5382" width="5.875" style="1" customWidth="1"/>
    <col min="5383" max="5383" width="10.75" style="1" bestFit="1" customWidth="1"/>
    <col min="5384" max="5628" width="9" style="1"/>
    <col min="5629" max="5629" width="4.125" style="1" customWidth="1"/>
    <col min="5630" max="5630" width="12.875" style="1" customWidth="1"/>
    <col min="5631" max="5631" width="16.375" style="1" customWidth="1"/>
    <col min="5632" max="5632" width="38.25" style="1" customWidth="1"/>
    <col min="5633" max="5636" width="11.125" style="1" customWidth="1"/>
    <col min="5637" max="5637" width="5" style="1" customWidth="1"/>
    <col min="5638" max="5638" width="5.875" style="1" customWidth="1"/>
    <col min="5639" max="5639" width="10.75" style="1" bestFit="1" customWidth="1"/>
    <col min="5640" max="5884" width="9" style="1"/>
    <col min="5885" max="5885" width="4.125" style="1" customWidth="1"/>
    <col min="5886" max="5886" width="12.875" style="1" customWidth="1"/>
    <col min="5887" max="5887" width="16.375" style="1" customWidth="1"/>
    <col min="5888" max="5888" width="38.25" style="1" customWidth="1"/>
    <col min="5889" max="5892" width="11.125" style="1" customWidth="1"/>
    <col min="5893" max="5893" width="5" style="1" customWidth="1"/>
    <col min="5894" max="5894" width="5.875" style="1" customWidth="1"/>
    <col min="5895" max="5895" width="10.75" style="1" bestFit="1" customWidth="1"/>
    <col min="5896" max="6140" width="9" style="1"/>
    <col min="6141" max="6141" width="4.125" style="1" customWidth="1"/>
    <col min="6142" max="6142" width="12.875" style="1" customWidth="1"/>
    <col min="6143" max="6143" width="16.375" style="1" customWidth="1"/>
    <col min="6144" max="6144" width="38.25" style="1" customWidth="1"/>
    <col min="6145" max="6148" width="11.125" style="1" customWidth="1"/>
    <col min="6149" max="6149" width="5" style="1" customWidth="1"/>
    <col min="6150" max="6150" width="5.875" style="1" customWidth="1"/>
    <col min="6151" max="6151" width="10.75" style="1" bestFit="1" customWidth="1"/>
    <col min="6152" max="6396" width="9" style="1"/>
    <col min="6397" max="6397" width="4.125" style="1" customWidth="1"/>
    <col min="6398" max="6398" width="12.875" style="1" customWidth="1"/>
    <col min="6399" max="6399" width="16.375" style="1" customWidth="1"/>
    <col min="6400" max="6400" width="38.25" style="1" customWidth="1"/>
    <col min="6401" max="6404" width="11.125" style="1" customWidth="1"/>
    <col min="6405" max="6405" width="5" style="1" customWidth="1"/>
    <col min="6406" max="6406" width="5.875" style="1" customWidth="1"/>
    <col min="6407" max="6407" width="10.75" style="1" bestFit="1" customWidth="1"/>
    <col min="6408" max="6652" width="9" style="1"/>
    <col min="6653" max="6653" width="4.125" style="1" customWidth="1"/>
    <col min="6654" max="6654" width="12.875" style="1" customWidth="1"/>
    <col min="6655" max="6655" width="16.375" style="1" customWidth="1"/>
    <col min="6656" max="6656" width="38.25" style="1" customWidth="1"/>
    <col min="6657" max="6660" width="11.125" style="1" customWidth="1"/>
    <col min="6661" max="6661" width="5" style="1" customWidth="1"/>
    <col min="6662" max="6662" width="5.875" style="1" customWidth="1"/>
    <col min="6663" max="6663" width="10.75" style="1" bestFit="1" customWidth="1"/>
    <col min="6664" max="6908" width="9" style="1"/>
    <col min="6909" max="6909" width="4.125" style="1" customWidth="1"/>
    <col min="6910" max="6910" width="12.875" style="1" customWidth="1"/>
    <col min="6911" max="6911" width="16.375" style="1" customWidth="1"/>
    <col min="6912" max="6912" width="38.25" style="1" customWidth="1"/>
    <col min="6913" max="6916" width="11.125" style="1" customWidth="1"/>
    <col min="6917" max="6917" width="5" style="1" customWidth="1"/>
    <col min="6918" max="6918" width="5.875" style="1" customWidth="1"/>
    <col min="6919" max="6919" width="10.75" style="1" bestFit="1" customWidth="1"/>
    <col min="6920" max="7164" width="9" style="1"/>
    <col min="7165" max="7165" width="4.125" style="1" customWidth="1"/>
    <col min="7166" max="7166" width="12.875" style="1" customWidth="1"/>
    <col min="7167" max="7167" width="16.375" style="1" customWidth="1"/>
    <col min="7168" max="7168" width="38.25" style="1" customWidth="1"/>
    <col min="7169" max="7172" width="11.125" style="1" customWidth="1"/>
    <col min="7173" max="7173" width="5" style="1" customWidth="1"/>
    <col min="7174" max="7174" width="5.875" style="1" customWidth="1"/>
    <col min="7175" max="7175" width="10.75" style="1" bestFit="1" customWidth="1"/>
    <col min="7176" max="7420" width="9" style="1"/>
    <col min="7421" max="7421" width="4.125" style="1" customWidth="1"/>
    <col min="7422" max="7422" width="12.875" style="1" customWidth="1"/>
    <col min="7423" max="7423" width="16.375" style="1" customWidth="1"/>
    <col min="7424" max="7424" width="38.25" style="1" customWidth="1"/>
    <col min="7425" max="7428" width="11.125" style="1" customWidth="1"/>
    <col min="7429" max="7429" width="5" style="1" customWidth="1"/>
    <col min="7430" max="7430" width="5.875" style="1" customWidth="1"/>
    <col min="7431" max="7431" width="10.75" style="1" bestFit="1" customWidth="1"/>
    <col min="7432" max="7676" width="9" style="1"/>
    <col min="7677" max="7677" width="4.125" style="1" customWidth="1"/>
    <col min="7678" max="7678" width="12.875" style="1" customWidth="1"/>
    <col min="7679" max="7679" width="16.375" style="1" customWidth="1"/>
    <col min="7680" max="7680" width="38.25" style="1" customWidth="1"/>
    <col min="7681" max="7684" width="11.125" style="1" customWidth="1"/>
    <col min="7685" max="7685" width="5" style="1" customWidth="1"/>
    <col min="7686" max="7686" width="5.875" style="1" customWidth="1"/>
    <col min="7687" max="7687" width="10.75" style="1" bestFit="1" customWidth="1"/>
    <col min="7688" max="7932" width="9" style="1"/>
    <col min="7933" max="7933" width="4.125" style="1" customWidth="1"/>
    <col min="7934" max="7934" width="12.875" style="1" customWidth="1"/>
    <col min="7935" max="7935" width="16.375" style="1" customWidth="1"/>
    <col min="7936" max="7936" width="38.25" style="1" customWidth="1"/>
    <col min="7937" max="7940" width="11.125" style="1" customWidth="1"/>
    <col min="7941" max="7941" width="5" style="1" customWidth="1"/>
    <col min="7942" max="7942" width="5.875" style="1" customWidth="1"/>
    <col min="7943" max="7943" width="10.75" style="1" bestFit="1" customWidth="1"/>
    <col min="7944" max="8188" width="9" style="1"/>
    <col min="8189" max="8189" width="4.125" style="1" customWidth="1"/>
    <col min="8190" max="8190" width="12.875" style="1" customWidth="1"/>
    <col min="8191" max="8191" width="16.375" style="1" customWidth="1"/>
    <col min="8192" max="8192" width="38.25" style="1" customWidth="1"/>
    <col min="8193" max="8196" width="11.125" style="1" customWidth="1"/>
    <col min="8197" max="8197" width="5" style="1" customWidth="1"/>
    <col min="8198" max="8198" width="5.875" style="1" customWidth="1"/>
    <col min="8199" max="8199" width="10.75" style="1" bestFit="1" customWidth="1"/>
    <col min="8200" max="8444" width="9" style="1"/>
    <col min="8445" max="8445" width="4.125" style="1" customWidth="1"/>
    <col min="8446" max="8446" width="12.875" style="1" customWidth="1"/>
    <col min="8447" max="8447" width="16.375" style="1" customWidth="1"/>
    <col min="8448" max="8448" width="38.25" style="1" customWidth="1"/>
    <col min="8449" max="8452" width="11.125" style="1" customWidth="1"/>
    <col min="8453" max="8453" width="5" style="1" customWidth="1"/>
    <col min="8454" max="8454" width="5.875" style="1" customWidth="1"/>
    <col min="8455" max="8455" width="10.75" style="1" bestFit="1" customWidth="1"/>
    <col min="8456" max="8700" width="9" style="1"/>
    <col min="8701" max="8701" width="4.125" style="1" customWidth="1"/>
    <col min="8702" max="8702" width="12.875" style="1" customWidth="1"/>
    <col min="8703" max="8703" width="16.375" style="1" customWidth="1"/>
    <col min="8704" max="8704" width="38.25" style="1" customWidth="1"/>
    <col min="8705" max="8708" width="11.125" style="1" customWidth="1"/>
    <col min="8709" max="8709" width="5" style="1" customWidth="1"/>
    <col min="8710" max="8710" width="5.875" style="1" customWidth="1"/>
    <col min="8711" max="8711" width="10.75" style="1" bestFit="1" customWidth="1"/>
    <col min="8712" max="8956" width="9" style="1"/>
    <col min="8957" max="8957" width="4.125" style="1" customWidth="1"/>
    <col min="8958" max="8958" width="12.875" style="1" customWidth="1"/>
    <col min="8959" max="8959" width="16.375" style="1" customWidth="1"/>
    <col min="8960" max="8960" width="38.25" style="1" customWidth="1"/>
    <col min="8961" max="8964" width="11.125" style="1" customWidth="1"/>
    <col min="8965" max="8965" width="5" style="1" customWidth="1"/>
    <col min="8966" max="8966" width="5.875" style="1" customWidth="1"/>
    <col min="8967" max="8967" width="10.75" style="1" bestFit="1" customWidth="1"/>
    <col min="8968" max="9212" width="9" style="1"/>
    <col min="9213" max="9213" width="4.125" style="1" customWidth="1"/>
    <col min="9214" max="9214" width="12.875" style="1" customWidth="1"/>
    <col min="9215" max="9215" width="16.375" style="1" customWidth="1"/>
    <col min="9216" max="9216" width="38.25" style="1" customWidth="1"/>
    <col min="9217" max="9220" width="11.125" style="1" customWidth="1"/>
    <col min="9221" max="9221" width="5" style="1" customWidth="1"/>
    <col min="9222" max="9222" width="5.875" style="1" customWidth="1"/>
    <col min="9223" max="9223" width="10.75" style="1" bestFit="1" customWidth="1"/>
    <col min="9224" max="9468" width="9" style="1"/>
    <col min="9469" max="9469" width="4.125" style="1" customWidth="1"/>
    <col min="9470" max="9470" width="12.875" style="1" customWidth="1"/>
    <col min="9471" max="9471" width="16.375" style="1" customWidth="1"/>
    <col min="9472" max="9472" width="38.25" style="1" customWidth="1"/>
    <col min="9473" max="9476" width="11.125" style="1" customWidth="1"/>
    <col min="9477" max="9477" width="5" style="1" customWidth="1"/>
    <col min="9478" max="9478" width="5.875" style="1" customWidth="1"/>
    <col min="9479" max="9479" width="10.75" style="1" bestFit="1" customWidth="1"/>
    <col min="9480" max="9724" width="9" style="1"/>
    <col min="9725" max="9725" width="4.125" style="1" customWidth="1"/>
    <col min="9726" max="9726" width="12.875" style="1" customWidth="1"/>
    <col min="9727" max="9727" width="16.375" style="1" customWidth="1"/>
    <col min="9728" max="9728" width="38.25" style="1" customWidth="1"/>
    <col min="9729" max="9732" width="11.125" style="1" customWidth="1"/>
    <col min="9733" max="9733" width="5" style="1" customWidth="1"/>
    <col min="9734" max="9734" width="5.875" style="1" customWidth="1"/>
    <col min="9735" max="9735" width="10.75" style="1" bestFit="1" customWidth="1"/>
    <col min="9736" max="9980" width="9" style="1"/>
    <col min="9981" max="9981" width="4.125" style="1" customWidth="1"/>
    <col min="9982" max="9982" width="12.875" style="1" customWidth="1"/>
    <col min="9983" max="9983" width="16.375" style="1" customWidth="1"/>
    <col min="9984" max="9984" width="38.25" style="1" customWidth="1"/>
    <col min="9985" max="9988" width="11.125" style="1" customWidth="1"/>
    <col min="9989" max="9989" width="5" style="1" customWidth="1"/>
    <col min="9990" max="9990" width="5.875" style="1" customWidth="1"/>
    <col min="9991" max="9991" width="10.75" style="1" bestFit="1" customWidth="1"/>
    <col min="9992" max="10236" width="9" style="1"/>
    <col min="10237" max="10237" width="4.125" style="1" customWidth="1"/>
    <col min="10238" max="10238" width="12.875" style="1" customWidth="1"/>
    <col min="10239" max="10239" width="16.375" style="1" customWidth="1"/>
    <col min="10240" max="10240" width="38.25" style="1" customWidth="1"/>
    <col min="10241" max="10244" width="11.125" style="1" customWidth="1"/>
    <col min="10245" max="10245" width="5" style="1" customWidth="1"/>
    <col min="10246" max="10246" width="5.875" style="1" customWidth="1"/>
    <col min="10247" max="10247" width="10.75" style="1" bestFit="1" customWidth="1"/>
    <col min="10248" max="10492" width="9" style="1"/>
    <col min="10493" max="10493" width="4.125" style="1" customWidth="1"/>
    <col min="10494" max="10494" width="12.875" style="1" customWidth="1"/>
    <col min="10495" max="10495" width="16.375" style="1" customWidth="1"/>
    <col min="10496" max="10496" width="38.25" style="1" customWidth="1"/>
    <col min="10497" max="10500" width="11.125" style="1" customWidth="1"/>
    <col min="10501" max="10501" width="5" style="1" customWidth="1"/>
    <col min="10502" max="10502" width="5.875" style="1" customWidth="1"/>
    <col min="10503" max="10503" width="10.75" style="1" bestFit="1" customWidth="1"/>
    <col min="10504" max="10748" width="9" style="1"/>
    <col min="10749" max="10749" width="4.125" style="1" customWidth="1"/>
    <col min="10750" max="10750" width="12.875" style="1" customWidth="1"/>
    <col min="10751" max="10751" width="16.375" style="1" customWidth="1"/>
    <col min="10752" max="10752" width="38.25" style="1" customWidth="1"/>
    <col min="10753" max="10756" width="11.125" style="1" customWidth="1"/>
    <col min="10757" max="10757" width="5" style="1" customWidth="1"/>
    <col min="10758" max="10758" width="5.875" style="1" customWidth="1"/>
    <col min="10759" max="10759" width="10.75" style="1" bestFit="1" customWidth="1"/>
    <col min="10760" max="11004" width="9" style="1"/>
    <col min="11005" max="11005" width="4.125" style="1" customWidth="1"/>
    <col min="11006" max="11006" width="12.875" style="1" customWidth="1"/>
    <col min="11007" max="11007" width="16.375" style="1" customWidth="1"/>
    <col min="11008" max="11008" width="38.25" style="1" customWidth="1"/>
    <col min="11009" max="11012" width="11.125" style="1" customWidth="1"/>
    <col min="11013" max="11013" width="5" style="1" customWidth="1"/>
    <col min="11014" max="11014" width="5.875" style="1" customWidth="1"/>
    <col min="11015" max="11015" width="10.75" style="1" bestFit="1" customWidth="1"/>
    <col min="11016" max="11260" width="9" style="1"/>
    <col min="11261" max="11261" width="4.125" style="1" customWidth="1"/>
    <col min="11262" max="11262" width="12.875" style="1" customWidth="1"/>
    <col min="11263" max="11263" width="16.375" style="1" customWidth="1"/>
    <col min="11264" max="11264" width="38.25" style="1" customWidth="1"/>
    <col min="11265" max="11268" width="11.125" style="1" customWidth="1"/>
    <col min="11269" max="11269" width="5" style="1" customWidth="1"/>
    <col min="11270" max="11270" width="5.875" style="1" customWidth="1"/>
    <col min="11271" max="11271" width="10.75" style="1" bestFit="1" customWidth="1"/>
    <col min="11272" max="11516" width="9" style="1"/>
    <col min="11517" max="11517" width="4.125" style="1" customWidth="1"/>
    <col min="11518" max="11518" width="12.875" style="1" customWidth="1"/>
    <col min="11519" max="11519" width="16.375" style="1" customWidth="1"/>
    <col min="11520" max="11520" width="38.25" style="1" customWidth="1"/>
    <col min="11521" max="11524" width="11.125" style="1" customWidth="1"/>
    <col min="11525" max="11525" width="5" style="1" customWidth="1"/>
    <col min="11526" max="11526" width="5.875" style="1" customWidth="1"/>
    <col min="11527" max="11527" width="10.75" style="1" bestFit="1" customWidth="1"/>
    <col min="11528" max="11772" width="9" style="1"/>
    <col min="11773" max="11773" width="4.125" style="1" customWidth="1"/>
    <col min="11774" max="11774" width="12.875" style="1" customWidth="1"/>
    <col min="11775" max="11775" width="16.375" style="1" customWidth="1"/>
    <col min="11776" max="11776" width="38.25" style="1" customWidth="1"/>
    <col min="11777" max="11780" width="11.125" style="1" customWidth="1"/>
    <col min="11781" max="11781" width="5" style="1" customWidth="1"/>
    <col min="11782" max="11782" width="5.875" style="1" customWidth="1"/>
    <col min="11783" max="11783" width="10.75" style="1" bestFit="1" customWidth="1"/>
    <col min="11784" max="12028" width="9" style="1"/>
    <col min="12029" max="12029" width="4.125" style="1" customWidth="1"/>
    <col min="12030" max="12030" width="12.875" style="1" customWidth="1"/>
    <col min="12031" max="12031" width="16.375" style="1" customWidth="1"/>
    <col min="12032" max="12032" width="38.25" style="1" customWidth="1"/>
    <col min="12033" max="12036" width="11.125" style="1" customWidth="1"/>
    <col min="12037" max="12037" width="5" style="1" customWidth="1"/>
    <col min="12038" max="12038" width="5.875" style="1" customWidth="1"/>
    <col min="12039" max="12039" width="10.75" style="1" bestFit="1" customWidth="1"/>
    <col min="12040" max="12284" width="9" style="1"/>
    <col min="12285" max="12285" width="4.125" style="1" customWidth="1"/>
    <col min="12286" max="12286" width="12.875" style="1" customWidth="1"/>
    <col min="12287" max="12287" width="16.375" style="1" customWidth="1"/>
    <col min="12288" max="12288" width="38.25" style="1" customWidth="1"/>
    <col min="12289" max="12292" width="11.125" style="1" customWidth="1"/>
    <col min="12293" max="12293" width="5" style="1" customWidth="1"/>
    <col min="12294" max="12294" width="5.875" style="1" customWidth="1"/>
    <col min="12295" max="12295" width="10.75" style="1" bestFit="1" customWidth="1"/>
    <col min="12296" max="12540" width="9" style="1"/>
    <col min="12541" max="12541" width="4.125" style="1" customWidth="1"/>
    <col min="12542" max="12542" width="12.875" style="1" customWidth="1"/>
    <col min="12543" max="12543" width="16.375" style="1" customWidth="1"/>
    <col min="12544" max="12544" width="38.25" style="1" customWidth="1"/>
    <col min="12545" max="12548" width="11.125" style="1" customWidth="1"/>
    <col min="12549" max="12549" width="5" style="1" customWidth="1"/>
    <col min="12550" max="12550" width="5.875" style="1" customWidth="1"/>
    <col min="12551" max="12551" width="10.75" style="1" bestFit="1" customWidth="1"/>
    <col min="12552" max="12796" width="9" style="1"/>
    <col min="12797" max="12797" width="4.125" style="1" customWidth="1"/>
    <col min="12798" max="12798" width="12.875" style="1" customWidth="1"/>
    <col min="12799" max="12799" width="16.375" style="1" customWidth="1"/>
    <col min="12800" max="12800" width="38.25" style="1" customWidth="1"/>
    <col min="12801" max="12804" width="11.125" style="1" customWidth="1"/>
    <col min="12805" max="12805" width="5" style="1" customWidth="1"/>
    <col min="12806" max="12806" width="5.875" style="1" customWidth="1"/>
    <col min="12807" max="12807" width="10.75" style="1" bestFit="1" customWidth="1"/>
    <col min="12808" max="13052" width="9" style="1"/>
    <col min="13053" max="13053" width="4.125" style="1" customWidth="1"/>
    <col min="13054" max="13054" width="12.875" style="1" customWidth="1"/>
    <col min="13055" max="13055" width="16.375" style="1" customWidth="1"/>
    <col min="13056" max="13056" width="38.25" style="1" customWidth="1"/>
    <col min="13057" max="13060" width="11.125" style="1" customWidth="1"/>
    <col min="13061" max="13061" width="5" style="1" customWidth="1"/>
    <col min="13062" max="13062" width="5.875" style="1" customWidth="1"/>
    <col min="13063" max="13063" width="10.75" style="1" bestFit="1" customWidth="1"/>
    <col min="13064" max="13308" width="9" style="1"/>
    <col min="13309" max="13309" width="4.125" style="1" customWidth="1"/>
    <col min="13310" max="13310" width="12.875" style="1" customWidth="1"/>
    <col min="13311" max="13311" width="16.375" style="1" customWidth="1"/>
    <col min="13312" max="13312" width="38.25" style="1" customWidth="1"/>
    <col min="13313" max="13316" width="11.125" style="1" customWidth="1"/>
    <col min="13317" max="13317" width="5" style="1" customWidth="1"/>
    <col min="13318" max="13318" width="5.875" style="1" customWidth="1"/>
    <col min="13319" max="13319" width="10.75" style="1" bestFit="1" customWidth="1"/>
    <col min="13320" max="13564" width="9" style="1"/>
    <col min="13565" max="13565" width="4.125" style="1" customWidth="1"/>
    <col min="13566" max="13566" width="12.875" style="1" customWidth="1"/>
    <col min="13567" max="13567" width="16.375" style="1" customWidth="1"/>
    <col min="13568" max="13568" width="38.25" style="1" customWidth="1"/>
    <col min="13569" max="13572" width="11.125" style="1" customWidth="1"/>
    <col min="13573" max="13573" width="5" style="1" customWidth="1"/>
    <col min="13574" max="13574" width="5.875" style="1" customWidth="1"/>
    <col min="13575" max="13575" width="10.75" style="1" bestFit="1" customWidth="1"/>
    <col min="13576" max="13820" width="9" style="1"/>
    <col min="13821" max="13821" width="4.125" style="1" customWidth="1"/>
    <col min="13822" max="13822" width="12.875" style="1" customWidth="1"/>
    <col min="13823" max="13823" width="16.375" style="1" customWidth="1"/>
    <col min="13824" max="13824" width="38.25" style="1" customWidth="1"/>
    <col min="13825" max="13828" width="11.125" style="1" customWidth="1"/>
    <col min="13829" max="13829" width="5" style="1" customWidth="1"/>
    <col min="13830" max="13830" width="5.875" style="1" customWidth="1"/>
    <col min="13831" max="13831" width="10.75" style="1" bestFit="1" customWidth="1"/>
    <col min="13832" max="14076" width="9" style="1"/>
    <col min="14077" max="14077" width="4.125" style="1" customWidth="1"/>
    <col min="14078" max="14078" width="12.875" style="1" customWidth="1"/>
    <col min="14079" max="14079" width="16.375" style="1" customWidth="1"/>
    <col min="14080" max="14080" width="38.25" style="1" customWidth="1"/>
    <col min="14081" max="14084" width="11.125" style="1" customWidth="1"/>
    <col min="14085" max="14085" width="5" style="1" customWidth="1"/>
    <col min="14086" max="14086" width="5.875" style="1" customWidth="1"/>
    <col min="14087" max="14087" width="10.75" style="1" bestFit="1" customWidth="1"/>
    <col min="14088" max="14332" width="9" style="1"/>
    <col min="14333" max="14333" width="4.125" style="1" customWidth="1"/>
    <col min="14334" max="14334" width="12.875" style="1" customWidth="1"/>
    <col min="14335" max="14335" width="16.375" style="1" customWidth="1"/>
    <col min="14336" max="14336" width="38.25" style="1" customWidth="1"/>
    <col min="14337" max="14340" width="11.125" style="1" customWidth="1"/>
    <col min="14341" max="14341" width="5" style="1" customWidth="1"/>
    <col min="14342" max="14342" width="5.875" style="1" customWidth="1"/>
    <col min="14343" max="14343" width="10.75" style="1" bestFit="1" customWidth="1"/>
    <col min="14344" max="14588" width="9" style="1"/>
    <col min="14589" max="14589" width="4.125" style="1" customWidth="1"/>
    <col min="14590" max="14590" width="12.875" style="1" customWidth="1"/>
    <col min="14591" max="14591" width="16.375" style="1" customWidth="1"/>
    <col min="14592" max="14592" width="38.25" style="1" customWidth="1"/>
    <col min="14593" max="14596" width="11.125" style="1" customWidth="1"/>
    <col min="14597" max="14597" width="5" style="1" customWidth="1"/>
    <col min="14598" max="14598" width="5.875" style="1" customWidth="1"/>
    <col min="14599" max="14599" width="10.75" style="1" bestFit="1" customWidth="1"/>
    <col min="14600" max="14844" width="9" style="1"/>
    <col min="14845" max="14845" width="4.125" style="1" customWidth="1"/>
    <col min="14846" max="14846" width="12.875" style="1" customWidth="1"/>
    <col min="14847" max="14847" width="16.375" style="1" customWidth="1"/>
    <col min="14848" max="14848" width="38.25" style="1" customWidth="1"/>
    <col min="14849" max="14852" width="11.125" style="1" customWidth="1"/>
    <col min="14853" max="14853" width="5" style="1" customWidth="1"/>
    <col min="14854" max="14854" width="5.875" style="1" customWidth="1"/>
    <col min="14855" max="14855" width="10.75" style="1" bestFit="1" customWidth="1"/>
    <col min="14856" max="15100" width="9" style="1"/>
    <col min="15101" max="15101" width="4.125" style="1" customWidth="1"/>
    <col min="15102" max="15102" width="12.875" style="1" customWidth="1"/>
    <col min="15103" max="15103" width="16.375" style="1" customWidth="1"/>
    <col min="15104" max="15104" width="38.25" style="1" customWidth="1"/>
    <col min="15105" max="15108" width="11.125" style="1" customWidth="1"/>
    <col min="15109" max="15109" width="5" style="1" customWidth="1"/>
    <col min="15110" max="15110" width="5.875" style="1" customWidth="1"/>
    <col min="15111" max="15111" width="10.75" style="1" bestFit="1" customWidth="1"/>
    <col min="15112" max="15356" width="9" style="1"/>
    <col min="15357" max="15357" width="4.125" style="1" customWidth="1"/>
    <col min="15358" max="15358" width="12.875" style="1" customWidth="1"/>
    <col min="15359" max="15359" width="16.375" style="1" customWidth="1"/>
    <col min="15360" max="15360" width="38.25" style="1" customWidth="1"/>
    <col min="15361" max="15364" width="11.125" style="1" customWidth="1"/>
    <col min="15365" max="15365" width="5" style="1" customWidth="1"/>
    <col min="15366" max="15366" width="5.875" style="1" customWidth="1"/>
    <col min="15367" max="15367" width="10.75" style="1" bestFit="1" customWidth="1"/>
    <col min="15368" max="15612" width="9" style="1"/>
    <col min="15613" max="15613" width="4.125" style="1" customWidth="1"/>
    <col min="15614" max="15614" width="12.875" style="1" customWidth="1"/>
    <col min="15615" max="15615" width="16.375" style="1" customWidth="1"/>
    <col min="15616" max="15616" width="38.25" style="1" customWidth="1"/>
    <col min="15617" max="15620" width="11.125" style="1" customWidth="1"/>
    <col min="15621" max="15621" width="5" style="1" customWidth="1"/>
    <col min="15622" max="15622" width="5.875" style="1" customWidth="1"/>
    <col min="15623" max="15623" width="10.75" style="1" bestFit="1" customWidth="1"/>
    <col min="15624" max="15868" width="9" style="1"/>
    <col min="15869" max="15869" width="4.125" style="1" customWidth="1"/>
    <col min="15870" max="15870" width="12.875" style="1" customWidth="1"/>
    <col min="15871" max="15871" width="16.375" style="1" customWidth="1"/>
    <col min="15872" max="15872" width="38.25" style="1" customWidth="1"/>
    <col min="15873" max="15876" width="11.125" style="1" customWidth="1"/>
    <col min="15877" max="15877" width="5" style="1" customWidth="1"/>
    <col min="15878" max="15878" width="5.875" style="1" customWidth="1"/>
    <col min="15879" max="15879" width="10.75" style="1" bestFit="1" customWidth="1"/>
    <col min="15880" max="16124" width="9" style="1"/>
    <col min="16125" max="16125" width="4.125" style="1" customWidth="1"/>
    <col min="16126" max="16126" width="12.875" style="1" customWidth="1"/>
    <col min="16127" max="16127" width="16.375" style="1" customWidth="1"/>
    <col min="16128" max="16128" width="38.25" style="1" customWidth="1"/>
    <col min="16129" max="16132" width="11.125" style="1" customWidth="1"/>
    <col min="16133" max="16133" width="5" style="1" customWidth="1"/>
    <col min="16134" max="16134" width="5.875" style="1" customWidth="1"/>
    <col min="16135" max="16135" width="10.75" style="1" bestFit="1" customWidth="1"/>
    <col min="16136" max="16384" width="9" style="1"/>
  </cols>
  <sheetData>
    <row r="1" spans="1:10" ht="30" customHeight="1" x14ac:dyDescent="0.25">
      <c r="A1" s="52" t="s">
        <v>137</v>
      </c>
      <c r="B1" s="52"/>
      <c r="C1" s="52"/>
      <c r="D1" s="52"/>
      <c r="E1" s="52"/>
      <c r="F1" s="52"/>
      <c r="G1" s="52"/>
      <c r="H1" s="52"/>
      <c r="I1" s="52"/>
      <c r="J1" s="52"/>
    </row>
    <row r="2" spans="1:10" ht="15.75" x14ac:dyDescent="0.2">
      <c r="A2" s="53" t="s">
        <v>4</v>
      </c>
      <c r="B2" s="53"/>
      <c r="C2" s="53"/>
      <c r="D2" s="53"/>
      <c r="E2" s="53"/>
      <c r="F2" s="53"/>
      <c r="G2" s="53"/>
      <c r="H2" s="53"/>
      <c r="I2" s="53"/>
      <c r="J2" s="53"/>
    </row>
    <row r="3" spans="1:10" x14ac:dyDescent="0.2">
      <c r="A3" s="54"/>
      <c r="B3" s="54"/>
      <c r="C3" s="54"/>
      <c r="D3" s="54"/>
      <c r="E3" s="54"/>
      <c r="F3" s="54"/>
      <c r="G3" s="54"/>
      <c r="H3" s="54"/>
      <c r="I3" s="54"/>
      <c r="J3" s="54"/>
    </row>
    <row r="4" spans="1:10" ht="45" x14ac:dyDescent="0.2">
      <c r="A4" s="35" t="s">
        <v>0</v>
      </c>
      <c r="B4" s="36" t="s">
        <v>3</v>
      </c>
      <c r="C4" s="36" t="s">
        <v>109</v>
      </c>
      <c r="D4" s="36" t="s">
        <v>9</v>
      </c>
      <c r="E4" s="36" t="s">
        <v>7</v>
      </c>
      <c r="F4" s="36" t="s">
        <v>17</v>
      </c>
      <c r="G4" s="36" t="s">
        <v>108</v>
      </c>
      <c r="H4" s="37" t="s">
        <v>5</v>
      </c>
      <c r="I4" s="37" t="s">
        <v>6</v>
      </c>
      <c r="J4" s="36" t="s">
        <v>1</v>
      </c>
    </row>
    <row r="5" spans="1:10" ht="45" x14ac:dyDescent="0.2">
      <c r="A5" s="35"/>
      <c r="B5" s="36"/>
      <c r="C5" s="36"/>
      <c r="D5" s="36"/>
      <c r="E5" s="36"/>
      <c r="F5" s="36"/>
      <c r="G5" s="36"/>
      <c r="H5" s="38" t="s">
        <v>20</v>
      </c>
      <c r="I5" s="38" t="s">
        <v>20</v>
      </c>
      <c r="J5" s="36"/>
    </row>
    <row r="6" spans="1:10" ht="42.75" x14ac:dyDescent="0.2">
      <c r="A6" s="39">
        <v>1</v>
      </c>
      <c r="B6" s="40" t="s">
        <v>11</v>
      </c>
      <c r="C6" s="41" t="s">
        <v>114</v>
      </c>
      <c r="D6" s="42" t="s">
        <v>136</v>
      </c>
      <c r="E6" s="41" t="s">
        <v>120</v>
      </c>
      <c r="F6" s="41" t="s">
        <v>18</v>
      </c>
      <c r="G6" s="41" t="s">
        <v>16</v>
      </c>
      <c r="H6" s="43">
        <v>2965</v>
      </c>
      <c r="I6" s="43">
        <v>2965</v>
      </c>
      <c r="J6" s="44"/>
    </row>
    <row r="7" spans="1:10" ht="42.75" x14ac:dyDescent="0.2">
      <c r="A7" s="39">
        <v>2</v>
      </c>
      <c r="B7" s="40" t="s">
        <v>10</v>
      </c>
      <c r="C7" s="41" t="s">
        <v>110</v>
      </c>
      <c r="D7" s="42" t="s">
        <v>133</v>
      </c>
      <c r="E7" s="41" t="s">
        <v>121</v>
      </c>
      <c r="F7" s="41" t="s">
        <v>19</v>
      </c>
      <c r="G7" s="41" t="s">
        <v>12</v>
      </c>
      <c r="H7" s="43">
        <v>897</v>
      </c>
      <c r="I7" s="43">
        <v>897</v>
      </c>
      <c r="J7" s="44"/>
    </row>
    <row r="8" spans="1:10" ht="42.75" x14ac:dyDescent="0.2">
      <c r="A8" s="39">
        <v>3</v>
      </c>
      <c r="B8" s="40" t="s">
        <v>10</v>
      </c>
      <c r="C8" s="41" t="s">
        <v>111</v>
      </c>
      <c r="D8" s="42" t="s">
        <v>134</v>
      </c>
      <c r="E8" s="41" t="s">
        <v>121</v>
      </c>
      <c r="F8" s="41" t="s">
        <v>19</v>
      </c>
      <c r="G8" s="41" t="s">
        <v>13</v>
      </c>
      <c r="H8" s="43">
        <v>897</v>
      </c>
      <c r="I8" s="43">
        <v>897</v>
      </c>
      <c r="J8" s="44"/>
    </row>
    <row r="9" spans="1:10" ht="42.75" x14ac:dyDescent="0.2">
      <c r="A9" s="39">
        <v>4</v>
      </c>
      <c r="B9" s="40" t="s">
        <v>10</v>
      </c>
      <c r="C9" s="41" t="s">
        <v>112</v>
      </c>
      <c r="D9" s="42" t="s">
        <v>133</v>
      </c>
      <c r="E9" s="41" t="s">
        <v>121</v>
      </c>
      <c r="F9" s="41" t="s">
        <v>19</v>
      </c>
      <c r="G9" s="41" t="s">
        <v>14</v>
      </c>
      <c r="H9" s="43">
        <v>897</v>
      </c>
      <c r="I9" s="43">
        <v>897</v>
      </c>
      <c r="J9" s="44"/>
    </row>
    <row r="10" spans="1:10" ht="42.75" x14ac:dyDescent="0.2">
      <c r="A10" s="39">
        <v>5</v>
      </c>
      <c r="B10" s="40" t="s">
        <v>10</v>
      </c>
      <c r="C10" s="41" t="s">
        <v>113</v>
      </c>
      <c r="D10" s="42" t="s">
        <v>135</v>
      </c>
      <c r="E10" s="41" t="s">
        <v>122</v>
      </c>
      <c r="F10" s="41" t="s">
        <v>19</v>
      </c>
      <c r="G10" s="41" t="s">
        <v>15</v>
      </c>
      <c r="H10" s="43">
        <v>598</v>
      </c>
      <c r="I10" s="43">
        <v>598</v>
      </c>
      <c r="J10" s="44"/>
    </row>
    <row r="11" spans="1:10" s="2" customFormat="1" ht="15" x14ac:dyDescent="0.2">
      <c r="A11" s="45"/>
      <c r="B11" s="46" t="s">
        <v>2</v>
      </c>
      <c r="C11" s="46"/>
      <c r="D11" s="46"/>
      <c r="E11" s="46"/>
      <c r="F11" s="46"/>
      <c r="G11" s="46"/>
      <c r="H11" s="47">
        <f>SUM(H6:H10)</f>
        <v>6254</v>
      </c>
      <c r="I11" s="47">
        <f>SUM(I6:I10)</f>
        <v>6254</v>
      </c>
      <c r="J11" s="46"/>
    </row>
    <row r="13" spans="1:10" ht="12.75" customHeight="1" x14ac:dyDescent="0.2">
      <c r="A13" s="51" t="s">
        <v>123</v>
      </c>
      <c r="B13" s="51"/>
      <c r="C13" s="51"/>
      <c r="D13" s="51"/>
      <c r="E13" s="51"/>
      <c r="F13" s="51"/>
      <c r="G13" s="51"/>
      <c r="H13" s="51"/>
      <c r="I13" s="51"/>
      <c r="J13" s="51"/>
    </row>
    <row r="14" spans="1:10" ht="25.5" customHeight="1" x14ac:dyDescent="0.2">
      <c r="A14" s="51"/>
      <c r="B14" s="51"/>
      <c r="C14" s="51"/>
      <c r="D14" s="51"/>
      <c r="E14" s="51"/>
      <c r="F14" s="51"/>
      <c r="G14" s="51"/>
      <c r="H14" s="51"/>
      <c r="I14" s="51"/>
      <c r="J14" s="51"/>
    </row>
    <row r="15" spans="1:10" ht="18.75" customHeight="1" x14ac:dyDescent="0.2"/>
  </sheetData>
  <mergeCells count="4">
    <mergeCell ref="A13:J14"/>
    <mergeCell ref="A1:J1"/>
    <mergeCell ref="A2:J2"/>
    <mergeCell ref="A3:J3"/>
  </mergeCells>
  <conditionalFormatting sqref="B6">
    <cfRule type="duplicateValues" dxfId="0" priority="1"/>
  </conditionalFormatting>
  <pageMargins left="0.23622047244094491" right="0.23622047244094491" top="0.74803149606299213" bottom="0.74803149606299213" header="0.31496062992125984" footer="0.31496062992125984"/>
  <pageSetup paperSize="9" scale="73" fitToHeight="0" orientation="portrait" r:id="rId1"/>
  <headerFooter>
    <oddFooter>Strana 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8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16.875" style="12" customWidth="1"/>
    <col min="2" max="2" width="9" style="12"/>
    <col min="3" max="3" width="10.125" style="12" bestFit="1" customWidth="1"/>
    <col min="4" max="5" width="9" style="12"/>
    <col min="6" max="6" width="10.125" style="12" bestFit="1" customWidth="1"/>
    <col min="7" max="15" width="9" style="12"/>
    <col min="16" max="16" width="9.625" style="12" bestFit="1" customWidth="1"/>
    <col min="17" max="16384" width="9" style="12"/>
  </cols>
  <sheetData>
    <row r="1" spans="1:13" s="10" customFormat="1" ht="30" customHeight="1" x14ac:dyDescent="0.2">
      <c r="A1" s="56" t="s">
        <v>124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</row>
    <row r="2" spans="1:13" s="10" customFormat="1" ht="12.75" customHeight="1" x14ac:dyDescent="0.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3" s="10" customFormat="1" ht="15" x14ac:dyDescent="0.2">
      <c r="A3" s="15" t="s">
        <v>138</v>
      </c>
      <c r="B3" s="15"/>
      <c r="C3" s="15"/>
      <c r="D3" s="15"/>
      <c r="E3" s="15"/>
      <c r="F3" s="15"/>
      <c r="G3" s="15"/>
      <c r="H3" s="15"/>
      <c r="I3" s="15"/>
      <c r="J3" s="16"/>
      <c r="K3" s="16"/>
      <c r="L3" s="16"/>
      <c r="M3" s="16"/>
    </row>
    <row r="4" spans="1:13" s="10" customFormat="1" ht="15" x14ac:dyDescent="0.2">
      <c r="A4" s="15" t="s">
        <v>105</v>
      </c>
      <c r="B4" s="15"/>
      <c r="C4" s="15"/>
      <c r="D4" s="15"/>
      <c r="E4" s="15"/>
      <c r="F4" s="15"/>
      <c r="G4" s="15"/>
      <c r="H4" s="15"/>
      <c r="I4" s="15"/>
      <c r="J4" s="16"/>
      <c r="K4" s="16"/>
      <c r="L4" s="16"/>
      <c r="M4" s="16"/>
    </row>
    <row r="5" spans="1:13" s="10" customFormat="1" ht="14.25" x14ac:dyDescent="0.2">
      <c r="A5" s="17" t="s">
        <v>125</v>
      </c>
      <c r="B5" s="17"/>
      <c r="C5" s="17"/>
      <c r="D5" s="17"/>
      <c r="E5" s="17"/>
      <c r="F5" s="17"/>
      <c r="G5" s="17"/>
      <c r="H5" s="17"/>
      <c r="I5" s="17"/>
      <c r="J5" s="16"/>
      <c r="K5" s="16"/>
      <c r="L5" s="16"/>
      <c r="M5" s="16"/>
    </row>
    <row r="6" spans="1:13" s="10" customFormat="1" ht="14.25" x14ac:dyDescent="0.2">
      <c r="A6" s="17" t="s">
        <v>126</v>
      </c>
      <c r="B6" s="17"/>
      <c r="C6" s="17"/>
      <c r="D6" s="17"/>
      <c r="E6" s="17"/>
      <c r="F6" s="17"/>
      <c r="G6" s="17"/>
      <c r="H6" s="17"/>
      <c r="I6" s="17"/>
      <c r="J6" s="16"/>
      <c r="K6" s="16"/>
      <c r="L6" s="16"/>
      <c r="M6" s="16"/>
    </row>
    <row r="7" spans="1:13" s="10" customFormat="1" ht="14.25" x14ac:dyDescent="0.2">
      <c r="A7" s="17" t="s">
        <v>127</v>
      </c>
      <c r="B7" s="17"/>
      <c r="C7" s="17"/>
      <c r="D7" s="17"/>
      <c r="E7" s="17"/>
      <c r="F7" s="17"/>
      <c r="G7" s="17"/>
      <c r="H7" s="17"/>
      <c r="I7" s="17"/>
      <c r="J7" s="16"/>
      <c r="K7" s="16"/>
      <c r="L7" s="16"/>
      <c r="M7" s="16"/>
    </row>
    <row r="8" spans="1:13" s="10" customFormat="1" ht="15" x14ac:dyDescent="0.2">
      <c r="A8" s="18" t="s">
        <v>139</v>
      </c>
      <c r="B8" s="18"/>
      <c r="C8" s="18"/>
      <c r="D8" s="18"/>
      <c r="E8" s="18"/>
      <c r="F8" s="18"/>
      <c r="G8" s="18"/>
      <c r="H8" s="18"/>
      <c r="I8" s="18"/>
      <c r="J8" s="16"/>
      <c r="K8" s="16"/>
      <c r="L8" s="16"/>
      <c r="M8" s="16"/>
    </row>
    <row r="9" spans="1:13" s="10" customFormat="1" ht="15" x14ac:dyDescent="0.2">
      <c r="A9" s="15" t="s">
        <v>21</v>
      </c>
      <c r="B9" s="15"/>
      <c r="C9" s="15"/>
      <c r="D9" s="15"/>
      <c r="E9" s="15"/>
      <c r="F9" s="15"/>
      <c r="G9" s="15"/>
      <c r="H9" s="15"/>
      <c r="I9" s="15"/>
      <c r="J9" s="16"/>
      <c r="K9" s="16"/>
      <c r="L9" s="16"/>
      <c r="M9" s="16"/>
    </row>
    <row r="10" spans="1:13" s="10" customFormat="1" ht="24.95" customHeight="1" x14ac:dyDescent="0.2">
      <c r="A10" s="55" t="s">
        <v>130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</row>
    <row r="11" spans="1:13" s="10" customFormat="1" ht="14.25" x14ac:dyDescent="0.2">
      <c r="A11" s="17" t="s">
        <v>106</v>
      </c>
      <c r="B11" s="17"/>
      <c r="C11" s="17"/>
      <c r="D11" s="17"/>
      <c r="E11" s="17"/>
      <c r="F11" s="17"/>
      <c r="G11" s="17"/>
      <c r="H11" s="17"/>
      <c r="I11" s="16"/>
      <c r="J11" s="16"/>
      <c r="K11" s="16"/>
      <c r="L11" s="16"/>
      <c r="M11" s="16"/>
    </row>
    <row r="12" spans="1:13" s="10" customFormat="1" ht="14.25" x14ac:dyDescent="0.2">
      <c r="A12" s="17" t="s">
        <v>107</v>
      </c>
      <c r="B12" s="17"/>
      <c r="C12" s="17"/>
      <c r="D12" s="17"/>
      <c r="E12" s="17"/>
      <c r="F12" s="17"/>
      <c r="G12" s="17"/>
      <c r="H12" s="17"/>
      <c r="I12" s="16"/>
      <c r="J12" s="16"/>
      <c r="K12" s="16"/>
      <c r="L12" s="16"/>
      <c r="M12" s="16"/>
    </row>
    <row r="13" spans="1:13" s="10" customFormat="1" ht="14.25" x14ac:dyDescent="0.2">
      <c r="A13" s="19" t="s">
        <v>131</v>
      </c>
      <c r="B13" s="19"/>
      <c r="C13" s="19"/>
      <c r="D13" s="19"/>
      <c r="E13" s="19"/>
      <c r="F13" s="19"/>
      <c r="G13" s="19"/>
      <c r="H13" s="19"/>
      <c r="I13" s="20"/>
      <c r="J13" s="16"/>
      <c r="K13" s="16"/>
      <c r="L13" s="16"/>
      <c r="M13" s="16"/>
    </row>
    <row r="14" spans="1:13" s="10" customFormat="1" ht="15" x14ac:dyDescent="0.2">
      <c r="A14" s="15" t="s">
        <v>22</v>
      </c>
      <c r="B14" s="15"/>
      <c r="C14" s="15"/>
      <c r="D14" s="15"/>
      <c r="E14" s="15"/>
      <c r="F14" s="15"/>
      <c r="G14" s="15"/>
      <c r="H14" s="15"/>
      <c r="I14" s="15"/>
      <c r="J14" s="16"/>
      <c r="K14" s="16"/>
      <c r="L14" s="16"/>
      <c r="M14" s="16"/>
    </row>
    <row r="15" spans="1:13" s="10" customFormat="1" ht="14.25" x14ac:dyDescent="0.2">
      <c r="A15" s="21" t="s">
        <v>118</v>
      </c>
      <c r="B15" s="19"/>
      <c r="C15" s="19"/>
      <c r="D15" s="19"/>
      <c r="E15" s="19"/>
      <c r="F15" s="19"/>
      <c r="G15" s="19"/>
      <c r="H15" s="19"/>
      <c r="I15" s="20"/>
      <c r="J15" s="16"/>
      <c r="K15" s="16"/>
      <c r="L15" s="16"/>
      <c r="M15" s="16"/>
    </row>
    <row r="16" spans="1:13" s="10" customFormat="1" ht="14.25" x14ac:dyDescent="0.2">
      <c r="A16" s="19" t="s">
        <v>23</v>
      </c>
      <c r="B16" s="19"/>
      <c r="C16" s="19"/>
      <c r="D16" s="19"/>
      <c r="E16" s="19"/>
      <c r="F16" s="19"/>
      <c r="G16" s="19"/>
      <c r="H16" s="19"/>
      <c r="I16" s="19"/>
      <c r="J16" s="16"/>
      <c r="K16" s="16"/>
      <c r="L16" s="16"/>
      <c r="M16" s="16"/>
    </row>
    <row r="17" spans="1:13" s="10" customFormat="1" ht="14.25" x14ac:dyDescent="0.2">
      <c r="A17" s="19" t="s">
        <v>24</v>
      </c>
      <c r="B17" s="19"/>
      <c r="C17" s="19"/>
      <c r="D17" s="19"/>
      <c r="E17" s="19"/>
      <c r="F17" s="19"/>
      <c r="G17" s="19"/>
      <c r="H17" s="19"/>
      <c r="I17" s="20"/>
      <c r="J17" s="16"/>
      <c r="K17" s="16"/>
      <c r="L17" s="16"/>
      <c r="M17" s="16"/>
    </row>
    <row r="18" spans="1:13" s="10" customFormat="1" ht="14.25" x14ac:dyDescent="0.2">
      <c r="A18" s="19" t="s">
        <v>25</v>
      </c>
      <c r="B18" s="19"/>
      <c r="C18" s="19"/>
      <c r="D18" s="19"/>
      <c r="E18" s="19"/>
      <c r="F18" s="19"/>
      <c r="G18" s="19"/>
      <c r="H18" s="19"/>
      <c r="I18" s="20"/>
      <c r="J18" s="20"/>
      <c r="K18" s="20"/>
      <c r="L18" s="20"/>
      <c r="M18" s="20"/>
    </row>
    <row r="19" spans="1:13" s="10" customFormat="1" ht="14.25" x14ac:dyDescent="0.2">
      <c r="A19" s="22" t="s">
        <v>119</v>
      </c>
      <c r="B19" s="19"/>
      <c r="C19" s="19"/>
      <c r="D19" s="19"/>
      <c r="E19" s="19"/>
      <c r="F19" s="19"/>
      <c r="G19" s="19"/>
      <c r="H19" s="19"/>
      <c r="I19" s="20"/>
      <c r="J19" s="20"/>
      <c r="K19" s="20"/>
      <c r="L19" s="20"/>
      <c r="M19" s="20"/>
    </row>
    <row r="20" spans="1:13" s="10" customFormat="1" ht="14.25" x14ac:dyDescent="0.2">
      <c r="A20" s="22" t="s">
        <v>115</v>
      </c>
      <c r="B20" s="19"/>
      <c r="C20" s="19"/>
      <c r="D20" s="19"/>
      <c r="E20" s="19"/>
      <c r="F20" s="19"/>
      <c r="G20" s="19"/>
      <c r="H20" s="19"/>
      <c r="I20" s="20"/>
      <c r="J20" s="20"/>
      <c r="K20" s="20"/>
      <c r="L20" s="20"/>
      <c r="M20" s="20"/>
    </row>
    <row r="21" spans="1:13" s="10" customFormat="1" x14ac:dyDescent="0.2">
      <c r="A21" s="13"/>
      <c r="B21" s="9"/>
      <c r="C21" s="9"/>
      <c r="D21" s="9"/>
      <c r="E21" s="9"/>
      <c r="F21" s="9"/>
      <c r="G21" s="9"/>
      <c r="H21" s="9"/>
      <c r="I21" s="11"/>
      <c r="J21" s="11"/>
      <c r="K21" s="11"/>
      <c r="L21" s="11"/>
      <c r="M21" s="11"/>
    </row>
    <row r="22" spans="1:13" s="10" customFormat="1" ht="13.5" thickBot="1" x14ac:dyDescent="0.25">
      <c r="A22" s="8" t="s">
        <v>132</v>
      </c>
      <c r="B22" s="9"/>
      <c r="C22" s="9"/>
      <c r="D22" s="9"/>
      <c r="E22" s="9"/>
      <c r="F22" s="9"/>
      <c r="G22" s="9"/>
      <c r="H22" s="9"/>
      <c r="I22" s="9"/>
      <c r="J22" s="11"/>
      <c r="K22" s="11"/>
      <c r="L22" s="11"/>
      <c r="M22" s="11"/>
    </row>
    <row r="23" spans="1:13" s="10" customFormat="1" ht="15" customHeight="1" thickTop="1" x14ac:dyDescent="0.2">
      <c r="A23" s="61" t="s">
        <v>17</v>
      </c>
      <c r="B23" s="63" t="s">
        <v>26</v>
      </c>
      <c r="C23" s="63" t="s">
        <v>27</v>
      </c>
      <c r="D23" s="63" t="s">
        <v>28</v>
      </c>
      <c r="E23" s="63" t="s">
        <v>29</v>
      </c>
      <c r="F23" s="63" t="s">
        <v>30</v>
      </c>
      <c r="G23" s="63" t="s">
        <v>117</v>
      </c>
      <c r="H23" s="57" t="s">
        <v>128</v>
      </c>
      <c r="I23" s="58"/>
      <c r="J23" s="59"/>
      <c r="K23" s="57" t="s">
        <v>129</v>
      </c>
      <c r="L23" s="58"/>
      <c r="M23" s="60"/>
    </row>
    <row r="24" spans="1:13" s="10" customFormat="1" ht="15" x14ac:dyDescent="0.2">
      <c r="A24" s="62"/>
      <c r="B24" s="64"/>
      <c r="C24" s="64"/>
      <c r="D24" s="64"/>
      <c r="E24" s="64"/>
      <c r="F24" s="64"/>
      <c r="G24" s="64"/>
      <c r="H24" s="23" t="s">
        <v>31</v>
      </c>
      <c r="I24" s="23" t="s">
        <v>32</v>
      </c>
      <c r="J24" s="23" t="s">
        <v>33</v>
      </c>
      <c r="K24" s="23" t="s">
        <v>31</v>
      </c>
      <c r="L24" s="23" t="s">
        <v>34</v>
      </c>
      <c r="M24" s="24" t="s">
        <v>33</v>
      </c>
    </row>
    <row r="25" spans="1:13" s="10" customFormat="1" ht="14.25" x14ac:dyDescent="0.2">
      <c r="A25" s="25" t="s">
        <v>35</v>
      </c>
      <c r="B25" s="26">
        <v>211</v>
      </c>
      <c r="C25" s="27">
        <f>B25/226</f>
        <v>0.9336283185840708</v>
      </c>
      <c r="D25" s="27">
        <v>5.5800000000000002E-2</v>
      </c>
      <c r="E25" s="27">
        <f>IF(D25&lt;MEDIAN($D$25:$D$96),MEDIAN($D$25:$D$96),D25)</f>
        <v>5.5800000000000002E-2</v>
      </c>
      <c r="F25" s="27">
        <f>C25*E25</f>
        <v>5.2096460176991155E-2</v>
      </c>
      <c r="G25" s="27">
        <f>(9*(F25-MIN($F$25:$F$96))/(MAX($F$25:$F$96)-MIN($F$25:$F$96))+1)/10</f>
        <v>1</v>
      </c>
      <c r="H25" s="28">
        <f>5000*1*1*G25</f>
        <v>5000</v>
      </c>
      <c r="I25" s="28">
        <f>5000*0.75*1*G25</f>
        <v>3750</v>
      </c>
      <c r="J25" s="28">
        <f>5000*0.5*1*G25</f>
        <v>2500</v>
      </c>
      <c r="K25" s="28">
        <f>5000*1*0.75*G25</f>
        <v>3750</v>
      </c>
      <c r="L25" s="28">
        <f>5000*0.75*0.75*G25</f>
        <v>2812.5</v>
      </c>
      <c r="M25" s="29">
        <f>5000*0.5*0.75*G25</f>
        <v>1875</v>
      </c>
    </row>
    <row r="26" spans="1:13" s="10" customFormat="1" ht="14.25" x14ac:dyDescent="0.2">
      <c r="A26" s="25" t="s">
        <v>18</v>
      </c>
      <c r="B26" s="26">
        <v>190</v>
      </c>
      <c r="C26" s="27">
        <f t="shared" ref="C26:C89" si="0">B26/226</f>
        <v>0.84070796460176989</v>
      </c>
      <c r="D26" s="27">
        <v>4.7899999999999998E-2</v>
      </c>
      <c r="E26" s="27">
        <f t="shared" ref="E26:E89" si="1">IF(D26&lt;MEDIAN($D$25:$D$96),MEDIAN($D$25:$D$96),D26)</f>
        <v>4.7899999999999998E-2</v>
      </c>
      <c r="F26" s="27">
        <f t="shared" ref="F26:F89" si="2">C26*E26</f>
        <v>4.0269911504424778E-2</v>
      </c>
      <c r="G26" s="27">
        <f t="shared" ref="G26:G89" si="3">(9*(F26-MIN($F$25:$F$96))/(MAX($F$25:$F$96)-MIN($F$25:$F$96))+1)/10</f>
        <v>0.79070240922972501</v>
      </c>
      <c r="H26" s="28">
        <f t="shared" ref="H26:H89" si="4">5000*1*1*G26</f>
        <v>3953.5120461486249</v>
      </c>
      <c r="I26" s="28">
        <f t="shared" ref="I26:I89" si="5">5000*0.75*1*G26</f>
        <v>2965.1340346114689</v>
      </c>
      <c r="J26" s="28">
        <f t="shared" ref="J26:J89" si="6">5000*0.5*1*G26</f>
        <v>1976.7560230743125</v>
      </c>
      <c r="K26" s="28">
        <f t="shared" ref="K26:K89" si="7">5000*1*0.75*G26</f>
        <v>2965.1340346114689</v>
      </c>
      <c r="L26" s="28">
        <f t="shared" ref="L26:L89" si="8">5000*0.75*0.75*G26</f>
        <v>2223.8505259586018</v>
      </c>
      <c r="M26" s="29">
        <f t="shared" ref="M26:M89" si="9">5000*0.5*0.75*G26</f>
        <v>1482.5670173057345</v>
      </c>
    </row>
    <row r="27" spans="1:13" s="10" customFormat="1" ht="14.25" x14ac:dyDescent="0.2">
      <c r="A27" s="25" t="s">
        <v>36</v>
      </c>
      <c r="B27" s="26">
        <v>210</v>
      </c>
      <c r="C27" s="27">
        <f t="shared" si="0"/>
        <v>0.92920353982300885</v>
      </c>
      <c r="D27" s="27">
        <v>4.2799999999999998E-2</v>
      </c>
      <c r="E27" s="27">
        <f t="shared" si="1"/>
        <v>4.2799999999999998E-2</v>
      </c>
      <c r="F27" s="27">
        <f t="shared" si="2"/>
        <v>3.9769911504424778E-2</v>
      </c>
      <c r="G27" s="27">
        <f t="shared" si="3"/>
        <v>0.78185377567800374</v>
      </c>
      <c r="H27" s="28">
        <f t="shared" si="4"/>
        <v>3909.2688783900185</v>
      </c>
      <c r="I27" s="28">
        <f t="shared" si="5"/>
        <v>2931.9516587925141</v>
      </c>
      <c r="J27" s="28">
        <f t="shared" si="6"/>
        <v>1954.6344391950092</v>
      </c>
      <c r="K27" s="28">
        <f t="shared" si="7"/>
        <v>2931.9516587925141</v>
      </c>
      <c r="L27" s="28">
        <f t="shared" si="8"/>
        <v>2198.9637440943857</v>
      </c>
      <c r="M27" s="29">
        <f t="shared" si="9"/>
        <v>1465.975829396257</v>
      </c>
    </row>
    <row r="28" spans="1:13" s="10" customFormat="1" ht="14.25" x14ac:dyDescent="0.2">
      <c r="A28" s="25" t="s">
        <v>37</v>
      </c>
      <c r="B28" s="26">
        <v>214</v>
      </c>
      <c r="C28" s="27">
        <f t="shared" si="0"/>
        <v>0.94690265486725667</v>
      </c>
      <c r="D28" s="27">
        <v>4.0300000000000002E-2</v>
      </c>
      <c r="E28" s="27">
        <f t="shared" si="1"/>
        <v>4.0300000000000002E-2</v>
      </c>
      <c r="F28" s="27">
        <f t="shared" si="2"/>
        <v>3.8160176991150443E-2</v>
      </c>
      <c r="G28" s="27">
        <f t="shared" si="3"/>
        <v>0.75336587403095712</v>
      </c>
      <c r="H28" s="28">
        <f t="shared" si="4"/>
        <v>3766.8293701547855</v>
      </c>
      <c r="I28" s="28">
        <f t="shared" si="5"/>
        <v>2825.1220276160893</v>
      </c>
      <c r="J28" s="28">
        <f t="shared" si="6"/>
        <v>1883.4146850773927</v>
      </c>
      <c r="K28" s="28">
        <f t="shared" si="7"/>
        <v>2825.1220276160893</v>
      </c>
      <c r="L28" s="28">
        <f t="shared" si="8"/>
        <v>2118.841520712067</v>
      </c>
      <c r="M28" s="29">
        <f t="shared" si="9"/>
        <v>1412.5610138080447</v>
      </c>
    </row>
    <row r="29" spans="1:13" s="10" customFormat="1" ht="14.25" x14ac:dyDescent="0.2">
      <c r="A29" s="25" t="s">
        <v>38</v>
      </c>
      <c r="B29" s="26">
        <v>209</v>
      </c>
      <c r="C29" s="27">
        <f t="shared" si="0"/>
        <v>0.9247787610619469</v>
      </c>
      <c r="D29" s="27">
        <v>3.6700000000000003E-2</v>
      </c>
      <c r="E29" s="27">
        <f t="shared" si="1"/>
        <v>3.6700000000000003E-2</v>
      </c>
      <c r="F29" s="27">
        <f t="shared" si="2"/>
        <v>3.3939380530973451E-2</v>
      </c>
      <c r="G29" s="27">
        <f t="shared" si="3"/>
        <v>0.6786693116859388</v>
      </c>
      <c r="H29" s="28">
        <f t="shared" si="4"/>
        <v>3393.3465584296941</v>
      </c>
      <c r="I29" s="28">
        <f t="shared" si="5"/>
        <v>2545.0099188222707</v>
      </c>
      <c r="J29" s="28">
        <f t="shared" si="6"/>
        <v>1696.6732792148471</v>
      </c>
      <c r="K29" s="28">
        <f t="shared" si="7"/>
        <v>2545.0099188222707</v>
      </c>
      <c r="L29" s="28">
        <f t="shared" si="8"/>
        <v>1908.7574391167029</v>
      </c>
      <c r="M29" s="29">
        <f t="shared" si="9"/>
        <v>1272.5049594111354</v>
      </c>
    </row>
    <row r="30" spans="1:13" s="10" customFormat="1" ht="14.25" x14ac:dyDescent="0.2">
      <c r="A30" s="25" t="s">
        <v>39</v>
      </c>
      <c r="B30" s="26">
        <v>221</v>
      </c>
      <c r="C30" s="27">
        <f t="shared" si="0"/>
        <v>0.97787610619469023</v>
      </c>
      <c r="D30" s="27">
        <v>2.86E-2</v>
      </c>
      <c r="E30" s="27">
        <f t="shared" si="1"/>
        <v>2.86E-2</v>
      </c>
      <c r="F30" s="27">
        <f t="shared" si="2"/>
        <v>2.7967256637168141E-2</v>
      </c>
      <c r="G30" s="27">
        <f t="shared" si="3"/>
        <v>0.57297903996241284</v>
      </c>
      <c r="H30" s="28">
        <f t="shared" si="4"/>
        <v>2864.8951998120642</v>
      </c>
      <c r="I30" s="28">
        <f t="shared" si="5"/>
        <v>2148.6713998590481</v>
      </c>
      <c r="J30" s="28">
        <f t="shared" si="6"/>
        <v>1432.4475999060321</v>
      </c>
      <c r="K30" s="28">
        <f t="shared" si="7"/>
        <v>2148.6713998590481</v>
      </c>
      <c r="L30" s="28">
        <f t="shared" si="8"/>
        <v>1611.5035498942862</v>
      </c>
      <c r="M30" s="29">
        <f t="shared" si="9"/>
        <v>1074.335699929524</v>
      </c>
    </row>
    <row r="31" spans="1:13" s="10" customFormat="1" ht="14.25" x14ac:dyDescent="0.2">
      <c r="A31" s="25" t="s">
        <v>40</v>
      </c>
      <c r="B31" s="26">
        <v>226</v>
      </c>
      <c r="C31" s="27">
        <f t="shared" si="0"/>
        <v>1</v>
      </c>
      <c r="D31" s="27">
        <v>2.64E-2</v>
      </c>
      <c r="E31" s="27">
        <f t="shared" si="1"/>
        <v>2.64E-2</v>
      </c>
      <c r="F31" s="27">
        <f t="shared" si="2"/>
        <v>2.64E-2</v>
      </c>
      <c r="G31" s="27">
        <f t="shared" si="3"/>
        <v>0.54524288063480453</v>
      </c>
      <c r="H31" s="28">
        <f t="shared" si="4"/>
        <v>2726.2144031740227</v>
      </c>
      <c r="I31" s="28">
        <f t="shared" si="5"/>
        <v>2044.660802380517</v>
      </c>
      <c r="J31" s="28">
        <f t="shared" si="6"/>
        <v>1363.1072015870113</v>
      </c>
      <c r="K31" s="28">
        <f t="shared" si="7"/>
        <v>2044.660802380517</v>
      </c>
      <c r="L31" s="28">
        <f t="shared" si="8"/>
        <v>1533.4956017853876</v>
      </c>
      <c r="M31" s="29">
        <f t="shared" si="9"/>
        <v>1022.3304011902585</v>
      </c>
    </row>
    <row r="32" spans="1:13" s="10" customFormat="1" ht="14.25" x14ac:dyDescent="0.2">
      <c r="A32" s="25" t="s">
        <v>41</v>
      </c>
      <c r="B32" s="26">
        <v>145</v>
      </c>
      <c r="C32" s="27">
        <f t="shared" si="0"/>
        <v>0.6415929203539823</v>
      </c>
      <c r="D32" s="27">
        <v>3.3799999999999997E-2</v>
      </c>
      <c r="E32" s="27">
        <f t="shared" si="1"/>
        <v>3.3799999999999997E-2</v>
      </c>
      <c r="F32" s="27">
        <f t="shared" si="2"/>
        <v>2.1685840707964598E-2</v>
      </c>
      <c r="G32" s="27">
        <f t="shared" si="3"/>
        <v>0.46181514447547689</v>
      </c>
      <c r="H32" s="28">
        <f t="shared" si="4"/>
        <v>2309.0757223773844</v>
      </c>
      <c r="I32" s="28">
        <f t="shared" si="5"/>
        <v>1731.8067917830383</v>
      </c>
      <c r="J32" s="28">
        <f t="shared" si="6"/>
        <v>1154.5378611886922</v>
      </c>
      <c r="K32" s="28">
        <f t="shared" si="7"/>
        <v>1731.8067917830383</v>
      </c>
      <c r="L32" s="28">
        <f t="shared" si="8"/>
        <v>1298.8550938372787</v>
      </c>
      <c r="M32" s="29">
        <f t="shared" si="9"/>
        <v>865.90339589151915</v>
      </c>
    </row>
    <row r="33" spans="1:13" s="10" customFormat="1" ht="14.25" x14ac:dyDescent="0.2">
      <c r="A33" s="25" t="s">
        <v>42</v>
      </c>
      <c r="B33" s="26">
        <v>208</v>
      </c>
      <c r="C33" s="27">
        <f t="shared" si="0"/>
        <v>0.92035398230088494</v>
      </c>
      <c r="D33" s="27">
        <v>2.2800000000000001E-2</v>
      </c>
      <c r="E33" s="27">
        <f t="shared" si="1"/>
        <v>2.2800000000000001E-2</v>
      </c>
      <c r="F33" s="27">
        <f t="shared" si="2"/>
        <v>2.0984070796460176E-2</v>
      </c>
      <c r="G33" s="27">
        <f t="shared" si="3"/>
        <v>0.44939573490642371</v>
      </c>
      <c r="H33" s="28">
        <f t="shared" si="4"/>
        <v>2246.9786745321185</v>
      </c>
      <c r="I33" s="28">
        <f t="shared" si="5"/>
        <v>1685.234005899089</v>
      </c>
      <c r="J33" s="28">
        <f t="shared" si="6"/>
        <v>1123.4893372660592</v>
      </c>
      <c r="K33" s="28">
        <f t="shared" si="7"/>
        <v>1685.234005899089</v>
      </c>
      <c r="L33" s="28">
        <f t="shared" si="8"/>
        <v>1263.9255044243166</v>
      </c>
      <c r="M33" s="29">
        <f t="shared" si="9"/>
        <v>842.61700294954449</v>
      </c>
    </row>
    <row r="34" spans="1:13" s="10" customFormat="1" ht="14.25" x14ac:dyDescent="0.2">
      <c r="A34" s="25" t="s">
        <v>43</v>
      </c>
      <c r="B34" s="26">
        <v>130</v>
      </c>
      <c r="C34" s="27">
        <f t="shared" si="0"/>
        <v>0.5752212389380531</v>
      </c>
      <c r="D34" s="27">
        <v>3.5999999999999997E-2</v>
      </c>
      <c r="E34" s="27">
        <f t="shared" si="1"/>
        <v>3.5999999999999997E-2</v>
      </c>
      <c r="F34" s="27">
        <f t="shared" si="2"/>
        <v>2.0707964601769911E-2</v>
      </c>
      <c r="G34" s="27">
        <f t="shared" si="3"/>
        <v>0.44450940983007481</v>
      </c>
      <c r="H34" s="28">
        <f t="shared" si="4"/>
        <v>2222.5470491503738</v>
      </c>
      <c r="I34" s="28">
        <f t="shared" si="5"/>
        <v>1666.9102868627806</v>
      </c>
      <c r="J34" s="28">
        <f t="shared" si="6"/>
        <v>1111.2735245751869</v>
      </c>
      <c r="K34" s="28">
        <f t="shared" si="7"/>
        <v>1666.9102868627806</v>
      </c>
      <c r="L34" s="28">
        <f t="shared" si="8"/>
        <v>1250.1827151470854</v>
      </c>
      <c r="M34" s="29">
        <f t="shared" si="9"/>
        <v>833.4551434313903</v>
      </c>
    </row>
    <row r="35" spans="1:13" s="10" customFormat="1" ht="14.25" x14ac:dyDescent="0.2">
      <c r="A35" s="25" t="s">
        <v>44</v>
      </c>
      <c r="B35" s="26">
        <v>213</v>
      </c>
      <c r="C35" s="27">
        <f t="shared" si="0"/>
        <v>0.94247787610619471</v>
      </c>
      <c r="D35" s="27">
        <v>2.1899999999999999E-2</v>
      </c>
      <c r="E35" s="27">
        <f t="shared" si="1"/>
        <v>2.1899999999999999E-2</v>
      </c>
      <c r="F35" s="27">
        <f t="shared" si="2"/>
        <v>2.0640265486725665E-2</v>
      </c>
      <c r="G35" s="27">
        <f t="shared" si="3"/>
        <v>0.44331132050847016</v>
      </c>
      <c r="H35" s="28">
        <f t="shared" si="4"/>
        <v>2216.5566025423509</v>
      </c>
      <c r="I35" s="28">
        <f t="shared" si="5"/>
        <v>1662.4174519067631</v>
      </c>
      <c r="J35" s="28">
        <f t="shared" si="6"/>
        <v>1108.2783012711755</v>
      </c>
      <c r="K35" s="28">
        <f t="shared" si="7"/>
        <v>1662.4174519067631</v>
      </c>
      <c r="L35" s="28">
        <f t="shared" si="8"/>
        <v>1246.8130889300724</v>
      </c>
      <c r="M35" s="29">
        <f t="shared" si="9"/>
        <v>831.20872595338153</v>
      </c>
    </row>
    <row r="36" spans="1:13" s="10" customFormat="1" ht="14.25" x14ac:dyDescent="0.2">
      <c r="A36" s="25" t="s">
        <v>45</v>
      </c>
      <c r="B36" s="26">
        <v>77</v>
      </c>
      <c r="C36" s="27">
        <f t="shared" si="0"/>
        <v>0.34070796460176989</v>
      </c>
      <c r="D36" s="27">
        <v>5.2400000000000002E-2</v>
      </c>
      <c r="E36" s="27">
        <f t="shared" si="1"/>
        <v>5.2400000000000002E-2</v>
      </c>
      <c r="F36" s="27">
        <f t="shared" si="2"/>
        <v>1.7853097345132744E-2</v>
      </c>
      <c r="G36" s="27">
        <f t="shared" si="3"/>
        <v>0.39398606144449372</v>
      </c>
      <c r="H36" s="28">
        <f t="shared" si="4"/>
        <v>1969.9303072224686</v>
      </c>
      <c r="I36" s="28">
        <f t="shared" si="5"/>
        <v>1477.4477304168515</v>
      </c>
      <c r="J36" s="28">
        <f t="shared" si="6"/>
        <v>984.96515361123431</v>
      </c>
      <c r="K36" s="28">
        <f t="shared" si="7"/>
        <v>1477.4477304168515</v>
      </c>
      <c r="L36" s="28">
        <f t="shared" si="8"/>
        <v>1108.0857978126385</v>
      </c>
      <c r="M36" s="29">
        <f t="shared" si="9"/>
        <v>738.72386520842576</v>
      </c>
    </row>
    <row r="37" spans="1:13" s="10" customFormat="1" ht="14.25" x14ac:dyDescent="0.2">
      <c r="A37" s="25" t="s">
        <v>46</v>
      </c>
      <c r="B37" s="26">
        <v>189</v>
      </c>
      <c r="C37" s="27">
        <f t="shared" si="0"/>
        <v>0.83628318584070793</v>
      </c>
      <c r="D37" s="27">
        <v>1.9E-2</v>
      </c>
      <c r="E37" s="27">
        <f t="shared" si="1"/>
        <v>1.9E-2</v>
      </c>
      <c r="F37" s="27">
        <f t="shared" si="2"/>
        <v>1.5889380530973451E-2</v>
      </c>
      <c r="G37" s="27">
        <f t="shared" si="3"/>
        <v>0.35923364046879486</v>
      </c>
      <c r="H37" s="28">
        <f t="shared" si="4"/>
        <v>1796.1682023439744</v>
      </c>
      <c r="I37" s="28">
        <f t="shared" si="5"/>
        <v>1347.1261517579808</v>
      </c>
      <c r="J37" s="28">
        <f t="shared" si="6"/>
        <v>898.08410117198719</v>
      </c>
      <c r="K37" s="28">
        <f t="shared" si="7"/>
        <v>1347.1261517579808</v>
      </c>
      <c r="L37" s="28">
        <f t="shared" si="8"/>
        <v>1010.3446138184855</v>
      </c>
      <c r="M37" s="29">
        <f t="shared" si="9"/>
        <v>673.56307587899039</v>
      </c>
    </row>
    <row r="38" spans="1:13" s="10" customFormat="1" ht="14.25" x14ac:dyDescent="0.2">
      <c r="A38" s="25" t="s">
        <v>47</v>
      </c>
      <c r="B38" s="26">
        <v>188</v>
      </c>
      <c r="C38" s="27">
        <f t="shared" si="0"/>
        <v>0.83185840707964598</v>
      </c>
      <c r="D38" s="27">
        <v>1.8800000000000001E-2</v>
      </c>
      <c r="E38" s="27">
        <f t="shared" si="1"/>
        <v>1.8800000000000001E-2</v>
      </c>
      <c r="F38" s="27">
        <f t="shared" si="2"/>
        <v>1.5638938053097344E-2</v>
      </c>
      <c r="G38" s="27">
        <f t="shared" si="3"/>
        <v>0.35480149304377329</v>
      </c>
      <c r="H38" s="28">
        <f t="shared" si="4"/>
        <v>1774.0074652188664</v>
      </c>
      <c r="I38" s="28">
        <f t="shared" si="5"/>
        <v>1330.5055989141499</v>
      </c>
      <c r="J38" s="28">
        <f t="shared" si="6"/>
        <v>887.0037326094332</v>
      </c>
      <c r="K38" s="28">
        <f t="shared" si="7"/>
        <v>1330.5055989141499</v>
      </c>
      <c r="L38" s="28">
        <f t="shared" si="8"/>
        <v>997.87919918561238</v>
      </c>
      <c r="M38" s="29">
        <f t="shared" si="9"/>
        <v>665.25279945707496</v>
      </c>
    </row>
    <row r="39" spans="1:13" s="10" customFormat="1" ht="14.25" x14ac:dyDescent="0.2">
      <c r="A39" s="25" t="s">
        <v>19</v>
      </c>
      <c r="B39" s="26">
        <v>191</v>
      </c>
      <c r="C39" s="27">
        <f t="shared" si="0"/>
        <v>0.84513274336283184</v>
      </c>
      <c r="D39" s="27">
        <v>1.61E-2</v>
      </c>
      <c r="E39" s="27">
        <f t="shared" si="1"/>
        <v>1.61E-2</v>
      </c>
      <c r="F39" s="27">
        <f t="shared" si="2"/>
        <v>1.3606637168141592E-2</v>
      </c>
      <c r="G39" s="27">
        <f t="shared" si="3"/>
        <v>0.31883532144814797</v>
      </c>
      <c r="H39" s="28">
        <f t="shared" si="4"/>
        <v>1594.1766072407399</v>
      </c>
      <c r="I39" s="28">
        <f t="shared" si="5"/>
        <v>1195.632455430555</v>
      </c>
      <c r="J39" s="28">
        <f t="shared" si="6"/>
        <v>797.08830362036997</v>
      </c>
      <c r="K39" s="28">
        <f t="shared" si="7"/>
        <v>1195.632455430555</v>
      </c>
      <c r="L39" s="28">
        <f t="shared" si="8"/>
        <v>896.72434157291616</v>
      </c>
      <c r="M39" s="29">
        <f t="shared" si="9"/>
        <v>597.81622771527748</v>
      </c>
    </row>
    <row r="40" spans="1:13" s="10" customFormat="1" ht="14.25" x14ac:dyDescent="0.2">
      <c r="A40" s="25" t="s">
        <v>48</v>
      </c>
      <c r="B40" s="26">
        <v>99</v>
      </c>
      <c r="C40" s="27">
        <f t="shared" si="0"/>
        <v>0.43805309734513276</v>
      </c>
      <c r="D40" s="27">
        <v>2.86E-2</v>
      </c>
      <c r="E40" s="27">
        <f t="shared" si="1"/>
        <v>2.86E-2</v>
      </c>
      <c r="F40" s="27">
        <f t="shared" si="2"/>
        <v>1.2528318584070797E-2</v>
      </c>
      <c r="G40" s="27">
        <f t="shared" si="3"/>
        <v>0.29975202944324086</v>
      </c>
      <c r="H40" s="28">
        <f t="shared" si="4"/>
        <v>1498.7601472162044</v>
      </c>
      <c r="I40" s="28">
        <f t="shared" si="5"/>
        <v>1124.0701104121533</v>
      </c>
      <c r="J40" s="28">
        <f t="shared" si="6"/>
        <v>749.38007360810218</v>
      </c>
      <c r="K40" s="28">
        <f t="shared" si="7"/>
        <v>1124.0701104121533</v>
      </c>
      <c r="L40" s="28">
        <f t="shared" si="8"/>
        <v>843.05258280911494</v>
      </c>
      <c r="M40" s="29">
        <f t="shared" si="9"/>
        <v>562.03505520607666</v>
      </c>
    </row>
    <row r="41" spans="1:13" s="10" customFormat="1" ht="14.25" x14ac:dyDescent="0.2">
      <c r="A41" s="25" t="s">
        <v>49</v>
      </c>
      <c r="B41" s="26">
        <v>167</v>
      </c>
      <c r="C41" s="27">
        <f t="shared" si="0"/>
        <v>0.73893805309734517</v>
      </c>
      <c r="D41" s="27">
        <v>1.4200000000000001E-2</v>
      </c>
      <c r="E41" s="27">
        <f t="shared" si="1"/>
        <v>1.4200000000000001E-2</v>
      </c>
      <c r="F41" s="27">
        <f t="shared" si="2"/>
        <v>1.0492920353982303E-2</v>
      </c>
      <c r="G41" s="27">
        <f t="shared" si="3"/>
        <v>0.2637310433034899</v>
      </c>
      <c r="H41" s="28">
        <f t="shared" si="4"/>
        <v>1318.6552165174494</v>
      </c>
      <c r="I41" s="28">
        <f t="shared" si="5"/>
        <v>988.99141238808716</v>
      </c>
      <c r="J41" s="28">
        <f t="shared" si="6"/>
        <v>659.32760825872469</v>
      </c>
      <c r="K41" s="28">
        <f t="shared" si="7"/>
        <v>988.99141238808716</v>
      </c>
      <c r="L41" s="28">
        <f t="shared" si="8"/>
        <v>741.74355929106537</v>
      </c>
      <c r="M41" s="29">
        <f t="shared" si="9"/>
        <v>494.49570619404358</v>
      </c>
    </row>
    <row r="42" spans="1:13" s="10" customFormat="1" ht="14.25" x14ac:dyDescent="0.2">
      <c r="A42" s="25" t="s">
        <v>50</v>
      </c>
      <c r="B42" s="26">
        <v>148</v>
      </c>
      <c r="C42" s="27">
        <f t="shared" si="0"/>
        <v>0.65486725663716816</v>
      </c>
      <c r="D42" s="27">
        <v>1.4800000000000001E-2</v>
      </c>
      <c r="E42" s="27">
        <f t="shared" si="1"/>
        <v>1.4800000000000001E-2</v>
      </c>
      <c r="F42" s="27">
        <f t="shared" si="2"/>
        <v>9.6920353982300894E-3</v>
      </c>
      <c r="G42" s="27">
        <f t="shared" si="3"/>
        <v>0.24955756832241391</v>
      </c>
      <c r="H42" s="28">
        <f t="shared" si="4"/>
        <v>1247.7878416120695</v>
      </c>
      <c r="I42" s="28">
        <f t="shared" si="5"/>
        <v>935.84088120905221</v>
      </c>
      <c r="J42" s="28">
        <f t="shared" si="6"/>
        <v>623.89392080603477</v>
      </c>
      <c r="K42" s="28">
        <f t="shared" si="7"/>
        <v>935.84088120905221</v>
      </c>
      <c r="L42" s="28">
        <f t="shared" si="8"/>
        <v>701.8806609067891</v>
      </c>
      <c r="M42" s="29">
        <f t="shared" si="9"/>
        <v>467.92044060452611</v>
      </c>
    </row>
    <row r="43" spans="1:13" s="10" customFormat="1" ht="14.25" x14ac:dyDescent="0.2">
      <c r="A43" s="25" t="s">
        <v>51</v>
      </c>
      <c r="B43" s="26">
        <v>182</v>
      </c>
      <c r="C43" s="27">
        <f t="shared" si="0"/>
        <v>0.80530973451327437</v>
      </c>
      <c r="D43" s="27">
        <v>1.15E-2</v>
      </c>
      <c r="E43" s="27">
        <f t="shared" si="1"/>
        <v>1.15E-2</v>
      </c>
      <c r="F43" s="27">
        <f t="shared" si="2"/>
        <v>9.2610619469026545E-3</v>
      </c>
      <c r="G43" s="27">
        <f t="shared" si="3"/>
        <v>0.24193051603977964</v>
      </c>
      <c r="H43" s="28">
        <f t="shared" si="4"/>
        <v>1209.6525801988982</v>
      </c>
      <c r="I43" s="28">
        <f t="shared" si="5"/>
        <v>907.23943514917369</v>
      </c>
      <c r="J43" s="28">
        <f t="shared" si="6"/>
        <v>604.82629009944912</v>
      </c>
      <c r="K43" s="28">
        <f t="shared" si="7"/>
        <v>907.23943514917369</v>
      </c>
      <c r="L43" s="28">
        <f t="shared" si="8"/>
        <v>680.42957636188021</v>
      </c>
      <c r="M43" s="29">
        <f t="shared" si="9"/>
        <v>453.61971757458684</v>
      </c>
    </row>
    <row r="44" spans="1:13" s="10" customFormat="1" ht="14.25" x14ac:dyDescent="0.2">
      <c r="A44" s="25" t="s">
        <v>52</v>
      </c>
      <c r="B44" s="26">
        <v>159</v>
      </c>
      <c r="C44" s="27">
        <f t="shared" si="0"/>
        <v>0.70353982300884954</v>
      </c>
      <c r="D44" s="27">
        <v>1.3100000000000001E-2</v>
      </c>
      <c r="E44" s="27">
        <f t="shared" si="1"/>
        <v>1.3100000000000001E-2</v>
      </c>
      <c r="F44" s="27">
        <f t="shared" si="2"/>
        <v>9.2163716814159299E-3</v>
      </c>
      <c r="G44" s="27">
        <f t="shared" si="3"/>
        <v>0.24113962047453735</v>
      </c>
      <c r="H44" s="28">
        <f t="shared" si="4"/>
        <v>1205.6981023726867</v>
      </c>
      <c r="I44" s="28">
        <f t="shared" si="5"/>
        <v>904.27357677951511</v>
      </c>
      <c r="J44" s="28">
        <f t="shared" si="6"/>
        <v>602.84905118634333</v>
      </c>
      <c r="K44" s="28">
        <f t="shared" si="7"/>
        <v>904.27357677951511</v>
      </c>
      <c r="L44" s="28">
        <f t="shared" si="8"/>
        <v>678.2051825846363</v>
      </c>
      <c r="M44" s="29">
        <f t="shared" si="9"/>
        <v>452.13678838975756</v>
      </c>
    </row>
    <row r="45" spans="1:13" s="10" customFormat="1" ht="14.25" x14ac:dyDescent="0.2">
      <c r="A45" s="25" t="s">
        <v>8</v>
      </c>
      <c r="B45" s="26">
        <v>133</v>
      </c>
      <c r="C45" s="27">
        <f t="shared" si="0"/>
        <v>0.58849557522123896</v>
      </c>
      <c r="D45" s="27">
        <v>1.54E-2</v>
      </c>
      <c r="E45" s="27">
        <f t="shared" si="1"/>
        <v>1.54E-2</v>
      </c>
      <c r="F45" s="27">
        <f t="shared" si="2"/>
        <v>9.0628318584070802E-3</v>
      </c>
      <c r="G45" s="27">
        <f t="shared" si="3"/>
        <v>0.23842238521573442</v>
      </c>
      <c r="H45" s="28">
        <f t="shared" si="4"/>
        <v>1192.111926078672</v>
      </c>
      <c r="I45" s="28">
        <f t="shared" si="5"/>
        <v>894.08394455900407</v>
      </c>
      <c r="J45" s="28">
        <f t="shared" si="6"/>
        <v>596.05596303933601</v>
      </c>
      <c r="K45" s="28">
        <f t="shared" si="7"/>
        <v>894.08394455900407</v>
      </c>
      <c r="L45" s="28">
        <f t="shared" si="8"/>
        <v>670.56295841925305</v>
      </c>
      <c r="M45" s="29">
        <f t="shared" si="9"/>
        <v>447.04197227950203</v>
      </c>
    </row>
    <row r="46" spans="1:13" s="10" customFormat="1" ht="14.25" x14ac:dyDescent="0.2">
      <c r="A46" s="25" t="s">
        <v>53</v>
      </c>
      <c r="B46" s="26">
        <v>172</v>
      </c>
      <c r="C46" s="27">
        <f t="shared" si="0"/>
        <v>0.76106194690265483</v>
      </c>
      <c r="D46" s="27">
        <v>1.18E-2</v>
      </c>
      <c r="E46" s="27">
        <f t="shared" si="1"/>
        <v>1.18E-2</v>
      </c>
      <c r="F46" s="27">
        <f t="shared" si="2"/>
        <v>8.9805309734513269E-3</v>
      </c>
      <c r="G46" s="27">
        <f t="shared" si="3"/>
        <v>0.23696588447182271</v>
      </c>
      <c r="H46" s="28">
        <f t="shared" si="4"/>
        <v>1184.8294223591136</v>
      </c>
      <c r="I46" s="28">
        <f t="shared" si="5"/>
        <v>888.62206676933511</v>
      </c>
      <c r="J46" s="28">
        <f t="shared" si="6"/>
        <v>592.41471117955678</v>
      </c>
      <c r="K46" s="28">
        <f t="shared" si="7"/>
        <v>888.62206676933511</v>
      </c>
      <c r="L46" s="28">
        <f t="shared" si="8"/>
        <v>666.46655007700133</v>
      </c>
      <c r="M46" s="29">
        <f t="shared" si="9"/>
        <v>444.31103338466755</v>
      </c>
    </row>
    <row r="47" spans="1:13" s="10" customFormat="1" ht="28.5" x14ac:dyDescent="0.2">
      <c r="A47" s="25" t="s">
        <v>54</v>
      </c>
      <c r="B47" s="26">
        <v>125</v>
      </c>
      <c r="C47" s="27">
        <f t="shared" si="0"/>
        <v>0.55309734513274333</v>
      </c>
      <c r="D47" s="27">
        <v>1.6199999999999999E-2</v>
      </c>
      <c r="E47" s="27">
        <f t="shared" si="1"/>
        <v>1.6199999999999999E-2</v>
      </c>
      <c r="F47" s="27">
        <f t="shared" si="2"/>
        <v>8.9601769911504415E-3</v>
      </c>
      <c r="G47" s="27">
        <f t="shared" si="3"/>
        <v>0.23660567461042517</v>
      </c>
      <c r="H47" s="28">
        <f t="shared" si="4"/>
        <v>1183.0283730521257</v>
      </c>
      <c r="I47" s="28">
        <f t="shared" si="5"/>
        <v>887.27127978909436</v>
      </c>
      <c r="J47" s="28">
        <f t="shared" si="6"/>
        <v>591.51418652606287</v>
      </c>
      <c r="K47" s="28">
        <f t="shared" si="7"/>
        <v>887.27127978909436</v>
      </c>
      <c r="L47" s="28">
        <f t="shared" si="8"/>
        <v>665.45345984182075</v>
      </c>
      <c r="M47" s="29">
        <f t="shared" si="9"/>
        <v>443.63563989454718</v>
      </c>
    </row>
    <row r="48" spans="1:13" s="10" customFormat="1" ht="14.25" x14ac:dyDescent="0.2">
      <c r="A48" s="25" t="s">
        <v>55</v>
      </c>
      <c r="B48" s="26">
        <v>63</v>
      </c>
      <c r="C48" s="27">
        <f t="shared" si="0"/>
        <v>0.27876106194690264</v>
      </c>
      <c r="D48" s="27">
        <v>3.1399999999999997E-2</v>
      </c>
      <c r="E48" s="27">
        <f t="shared" si="1"/>
        <v>3.1399999999999997E-2</v>
      </c>
      <c r="F48" s="27">
        <f t="shared" si="2"/>
        <v>8.7530973451327414E-3</v>
      </c>
      <c r="G48" s="27">
        <f t="shared" si="3"/>
        <v>0.23294093080316353</v>
      </c>
      <c r="H48" s="28">
        <f t="shared" si="4"/>
        <v>1164.7046540158176</v>
      </c>
      <c r="I48" s="28">
        <f t="shared" si="5"/>
        <v>873.5284905118632</v>
      </c>
      <c r="J48" s="28">
        <f t="shared" si="6"/>
        <v>582.3523270079088</v>
      </c>
      <c r="K48" s="28">
        <f t="shared" si="7"/>
        <v>873.5284905118632</v>
      </c>
      <c r="L48" s="28">
        <f t="shared" si="8"/>
        <v>655.14636788389737</v>
      </c>
      <c r="M48" s="29">
        <f t="shared" si="9"/>
        <v>436.7642452559316</v>
      </c>
    </row>
    <row r="49" spans="1:13" s="10" customFormat="1" ht="14.25" x14ac:dyDescent="0.2">
      <c r="A49" s="25" t="s">
        <v>56</v>
      </c>
      <c r="B49" s="26">
        <v>221</v>
      </c>
      <c r="C49" s="27">
        <f t="shared" si="0"/>
        <v>0.97787610619469023</v>
      </c>
      <c r="D49" s="27">
        <v>8.3999999999999995E-3</v>
      </c>
      <c r="E49" s="27">
        <f t="shared" si="1"/>
        <v>8.5000000000000006E-3</v>
      </c>
      <c r="F49" s="27">
        <f t="shared" si="2"/>
        <v>8.3119469026548681E-3</v>
      </c>
      <c r="G49" s="27">
        <f t="shared" si="3"/>
        <v>0.22513377358983061</v>
      </c>
      <c r="H49" s="28">
        <f t="shared" si="4"/>
        <v>1125.6688679491531</v>
      </c>
      <c r="I49" s="28">
        <f t="shared" si="5"/>
        <v>844.25165096186481</v>
      </c>
      <c r="J49" s="28">
        <f t="shared" si="6"/>
        <v>562.83443397457654</v>
      </c>
      <c r="K49" s="28">
        <f t="shared" si="7"/>
        <v>844.25165096186481</v>
      </c>
      <c r="L49" s="28">
        <f t="shared" si="8"/>
        <v>633.18873822139858</v>
      </c>
      <c r="M49" s="29">
        <f t="shared" si="9"/>
        <v>422.12582548093241</v>
      </c>
    </row>
    <row r="50" spans="1:13" s="10" customFormat="1" ht="14.25" x14ac:dyDescent="0.2">
      <c r="A50" s="25" t="s">
        <v>57</v>
      </c>
      <c r="B50" s="26">
        <v>209</v>
      </c>
      <c r="C50" s="27">
        <f t="shared" si="0"/>
        <v>0.9247787610619469</v>
      </c>
      <c r="D50" s="27">
        <v>5.1999999999999998E-3</v>
      </c>
      <c r="E50" s="27">
        <f t="shared" si="1"/>
        <v>8.5000000000000006E-3</v>
      </c>
      <c r="F50" s="27">
        <f t="shared" si="2"/>
        <v>7.8606194690265495E-3</v>
      </c>
      <c r="G50" s="27">
        <f t="shared" si="3"/>
        <v>0.21714651144579883</v>
      </c>
      <c r="H50" s="28">
        <f t="shared" si="4"/>
        <v>1085.7325572289942</v>
      </c>
      <c r="I50" s="28">
        <f t="shared" si="5"/>
        <v>814.29941792174566</v>
      </c>
      <c r="J50" s="28">
        <f t="shared" si="6"/>
        <v>542.86627861449711</v>
      </c>
      <c r="K50" s="28">
        <f t="shared" si="7"/>
        <v>814.29941792174566</v>
      </c>
      <c r="L50" s="28">
        <f t="shared" si="8"/>
        <v>610.72456344130921</v>
      </c>
      <c r="M50" s="29">
        <f t="shared" si="9"/>
        <v>407.14970896087283</v>
      </c>
    </row>
    <row r="51" spans="1:13" s="10" customFormat="1" ht="14.25" x14ac:dyDescent="0.2">
      <c r="A51" s="25" t="s">
        <v>58</v>
      </c>
      <c r="B51" s="26">
        <v>151</v>
      </c>
      <c r="C51" s="27">
        <f t="shared" si="0"/>
        <v>0.66814159292035402</v>
      </c>
      <c r="D51" s="27">
        <v>1.15E-2</v>
      </c>
      <c r="E51" s="27">
        <f t="shared" si="1"/>
        <v>1.15E-2</v>
      </c>
      <c r="F51" s="27">
        <f t="shared" si="2"/>
        <v>7.6836283185840711E-3</v>
      </c>
      <c r="G51" s="27">
        <f t="shared" si="3"/>
        <v>0.21401425178147271</v>
      </c>
      <c r="H51" s="28">
        <f t="shared" si="4"/>
        <v>1070.0712589073635</v>
      </c>
      <c r="I51" s="28">
        <f t="shared" si="5"/>
        <v>802.55344418052266</v>
      </c>
      <c r="J51" s="28">
        <f t="shared" si="6"/>
        <v>535.03562945368174</v>
      </c>
      <c r="K51" s="28">
        <f t="shared" si="7"/>
        <v>802.55344418052266</v>
      </c>
      <c r="L51" s="28">
        <f t="shared" si="8"/>
        <v>601.91508313539202</v>
      </c>
      <c r="M51" s="29">
        <f t="shared" si="9"/>
        <v>401.27672209026133</v>
      </c>
    </row>
    <row r="52" spans="1:13" s="10" customFormat="1" ht="14.25" x14ac:dyDescent="0.2">
      <c r="A52" s="25" t="s">
        <v>59</v>
      </c>
      <c r="B52" s="26">
        <v>203</v>
      </c>
      <c r="C52" s="27">
        <f t="shared" si="0"/>
        <v>0.89823008849557517</v>
      </c>
      <c r="D52" s="27">
        <v>5.5999999999999999E-3</v>
      </c>
      <c r="E52" s="27">
        <f t="shared" si="1"/>
        <v>8.5000000000000006E-3</v>
      </c>
      <c r="F52" s="27">
        <f t="shared" si="2"/>
        <v>7.6349557522123893E-3</v>
      </c>
      <c r="G52" s="27">
        <f t="shared" si="3"/>
        <v>0.21315288037378294</v>
      </c>
      <c r="H52" s="28">
        <f t="shared" si="4"/>
        <v>1065.7644018689148</v>
      </c>
      <c r="I52" s="28">
        <f t="shared" si="5"/>
        <v>799.32330140168597</v>
      </c>
      <c r="J52" s="28">
        <f t="shared" si="6"/>
        <v>532.88220093445739</v>
      </c>
      <c r="K52" s="28">
        <f t="shared" si="7"/>
        <v>799.32330140168597</v>
      </c>
      <c r="L52" s="28">
        <f t="shared" si="8"/>
        <v>599.49247605126448</v>
      </c>
      <c r="M52" s="29">
        <f t="shared" si="9"/>
        <v>399.66165070084298</v>
      </c>
    </row>
    <row r="53" spans="1:13" s="10" customFormat="1" ht="14.25" x14ac:dyDescent="0.2">
      <c r="A53" s="25" t="s">
        <v>60</v>
      </c>
      <c r="B53" s="26">
        <v>135</v>
      </c>
      <c r="C53" s="27">
        <f t="shared" si="0"/>
        <v>0.59734513274336287</v>
      </c>
      <c r="D53" s="27">
        <v>1.21E-2</v>
      </c>
      <c r="E53" s="27">
        <f t="shared" si="1"/>
        <v>1.21E-2</v>
      </c>
      <c r="F53" s="27">
        <f t="shared" si="2"/>
        <v>7.2278761061946905E-3</v>
      </c>
      <c r="G53" s="27">
        <f t="shared" si="3"/>
        <v>0.20594868314583276</v>
      </c>
      <c r="H53" s="28">
        <f t="shared" si="4"/>
        <v>1029.7434157291639</v>
      </c>
      <c r="I53" s="28">
        <f t="shared" si="5"/>
        <v>772.30756179687285</v>
      </c>
      <c r="J53" s="28">
        <f t="shared" si="6"/>
        <v>514.87170786458194</v>
      </c>
      <c r="K53" s="28">
        <f t="shared" si="7"/>
        <v>772.30756179687285</v>
      </c>
      <c r="L53" s="28">
        <f t="shared" si="8"/>
        <v>579.23067134765461</v>
      </c>
      <c r="M53" s="29">
        <f t="shared" si="9"/>
        <v>386.15378089843642</v>
      </c>
    </row>
    <row r="54" spans="1:13" s="10" customFormat="1" ht="14.25" x14ac:dyDescent="0.2">
      <c r="A54" s="25" t="s">
        <v>61</v>
      </c>
      <c r="B54" s="26">
        <v>192</v>
      </c>
      <c r="C54" s="27">
        <f t="shared" si="0"/>
        <v>0.84955752212389379</v>
      </c>
      <c r="D54" s="27">
        <v>4.1000000000000003E-3</v>
      </c>
      <c r="E54" s="27">
        <f t="shared" si="1"/>
        <v>8.5000000000000006E-3</v>
      </c>
      <c r="F54" s="27">
        <f t="shared" si="2"/>
        <v>7.2212389380530975E-3</v>
      </c>
      <c r="G54" s="27">
        <f t="shared" si="3"/>
        <v>0.20583122340842053</v>
      </c>
      <c r="H54" s="28">
        <f t="shared" si="4"/>
        <v>1029.1561170421026</v>
      </c>
      <c r="I54" s="28">
        <f t="shared" si="5"/>
        <v>771.86708778157697</v>
      </c>
      <c r="J54" s="28">
        <f t="shared" si="6"/>
        <v>514.57805852105128</v>
      </c>
      <c r="K54" s="28">
        <f t="shared" si="7"/>
        <v>771.86708778157697</v>
      </c>
      <c r="L54" s="28">
        <f t="shared" si="8"/>
        <v>578.9003158361827</v>
      </c>
      <c r="M54" s="29">
        <f t="shared" si="9"/>
        <v>385.93354389078848</v>
      </c>
    </row>
    <row r="55" spans="1:13" s="10" customFormat="1" ht="14.25" x14ac:dyDescent="0.2">
      <c r="A55" s="25" t="s">
        <v>62</v>
      </c>
      <c r="B55" s="26">
        <v>182</v>
      </c>
      <c r="C55" s="27">
        <f t="shared" si="0"/>
        <v>0.80530973451327437</v>
      </c>
      <c r="D55" s="27">
        <v>4.4000000000000003E-3</v>
      </c>
      <c r="E55" s="27">
        <f t="shared" si="1"/>
        <v>8.5000000000000006E-3</v>
      </c>
      <c r="F55" s="27">
        <f t="shared" si="2"/>
        <v>6.8451327433628325E-3</v>
      </c>
      <c r="G55" s="27">
        <f t="shared" si="3"/>
        <v>0.19917517162172743</v>
      </c>
      <c r="H55" s="28">
        <f t="shared" si="4"/>
        <v>995.8758581086372</v>
      </c>
      <c r="I55" s="28">
        <f t="shared" si="5"/>
        <v>746.9068935814779</v>
      </c>
      <c r="J55" s="28">
        <f t="shared" si="6"/>
        <v>497.9379290543186</v>
      </c>
      <c r="K55" s="28">
        <f t="shared" si="7"/>
        <v>746.9068935814779</v>
      </c>
      <c r="L55" s="28">
        <f t="shared" si="8"/>
        <v>560.1801701861084</v>
      </c>
      <c r="M55" s="29">
        <f t="shared" si="9"/>
        <v>373.45344679073895</v>
      </c>
    </row>
    <row r="56" spans="1:13" s="10" customFormat="1" ht="14.25" x14ac:dyDescent="0.2">
      <c r="A56" s="25" t="s">
        <v>63</v>
      </c>
      <c r="B56" s="26">
        <v>145</v>
      </c>
      <c r="C56" s="27">
        <f t="shared" si="0"/>
        <v>0.6415929203539823</v>
      </c>
      <c r="D56" s="27">
        <v>8.9999999999999993E-3</v>
      </c>
      <c r="E56" s="27">
        <f t="shared" si="1"/>
        <v>8.9999999999999993E-3</v>
      </c>
      <c r="F56" s="27">
        <f t="shared" si="2"/>
        <v>5.7743362831858399E-3</v>
      </c>
      <c r="G56" s="27">
        <f t="shared" si="3"/>
        <v>0.18022500065255409</v>
      </c>
      <c r="H56" s="28">
        <f t="shared" si="4"/>
        <v>901.12500326277041</v>
      </c>
      <c r="I56" s="28">
        <f t="shared" si="5"/>
        <v>675.8437524470778</v>
      </c>
      <c r="J56" s="28">
        <f t="shared" si="6"/>
        <v>450.5625016313852</v>
      </c>
      <c r="K56" s="28">
        <f t="shared" si="7"/>
        <v>675.8437524470778</v>
      </c>
      <c r="L56" s="28">
        <f t="shared" si="8"/>
        <v>506.88281433530835</v>
      </c>
      <c r="M56" s="29">
        <f t="shared" si="9"/>
        <v>337.9218762235389</v>
      </c>
    </row>
    <row r="57" spans="1:13" s="10" customFormat="1" ht="14.25" x14ac:dyDescent="0.2">
      <c r="A57" s="25" t="s">
        <v>64</v>
      </c>
      <c r="B57" s="26">
        <v>153</v>
      </c>
      <c r="C57" s="27">
        <f t="shared" si="0"/>
        <v>0.67699115044247793</v>
      </c>
      <c r="D57" s="27">
        <v>8.0000000000000002E-3</v>
      </c>
      <c r="E57" s="27">
        <f t="shared" si="1"/>
        <v>8.5000000000000006E-3</v>
      </c>
      <c r="F57" s="27">
        <f t="shared" si="2"/>
        <v>5.7544247787610628E-3</v>
      </c>
      <c r="G57" s="27">
        <f t="shared" si="3"/>
        <v>0.1798726214403174</v>
      </c>
      <c r="H57" s="28">
        <f t="shared" si="4"/>
        <v>899.36310720158701</v>
      </c>
      <c r="I57" s="28">
        <f t="shared" si="5"/>
        <v>674.52233040119029</v>
      </c>
      <c r="J57" s="28">
        <f t="shared" si="6"/>
        <v>449.68155360079351</v>
      </c>
      <c r="K57" s="28">
        <f t="shared" si="7"/>
        <v>674.52233040119029</v>
      </c>
      <c r="L57" s="28">
        <f t="shared" si="8"/>
        <v>505.89174780089269</v>
      </c>
      <c r="M57" s="29">
        <f t="shared" si="9"/>
        <v>337.26116520059514</v>
      </c>
    </row>
    <row r="58" spans="1:13" s="10" customFormat="1" ht="14.25" x14ac:dyDescent="0.2">
      <c r="A58" s="25" t="s">
        <v>65</v>
      </c>
      <c r="B58" s="26">
        <v>149</v>
      </c>
      <c r="C58" s="27">
        <f t="shared" si="0"/>
        <v>0.65929203539823011</v>
      </c>
      <c r="D58" s="27">
        <v>1.9E-3</v>
      </c>
      <c r="E58" s="27">
        <f t="shared" si="1"/>
        <v>8.5000000000000006E-3</v>
      </c>
      <c r="F58" s="27">
        <f t="shared" si="2"/>
        <v>5.6039823008849562E-3</v>
      </c>
      <c r="G58" s="27">
        <f t="shared" si="3"/>
        <v>0.17721020072564014</v>
      </c>
      <c r="H58" s="28">
        <f t="shared" si="4"/>
        <v>886.05100362820076</v>
      </c>
      <c r="I58" s="28">
        <f t="shared" si="5"/>
        <v>664.53825272115057</v>
      </c>
      <c r="J58" s="28">
        <f t="shared" si="6"/>
        <v>443.02550181410038</v>
      </c>
      <c r="K58" s="28">
        <f t="shared" si="7"/>
        <v>664.53825272115057</v>
      </c>
      <c r="L58" s="28">
        <f t="shared" si="8"/>
        <v>498.4036895408629</v>
      </c>
      <c r="M58" s="29">
        <f t="shared" si="9"/>
        <v>332.26912636057529</v>
      </c>
    </row>
    <row r="59" spans="1:13" s="10" customFormat="1" ht="14.25" x14ac:dyDescent="0.2">
      <c r="A59" s="25" t="s">
        <v>66</v>
      </c>
      <c r="B59" s="26">
        <v>145</v>
      </c>
      <c r="C59" s="27">
        <f t="shared" si="0"/>
        <v>0.6415929203539823</v>
      </c>
      <c r="D59" s="27">
        <v>3.3999999999999998E-3</v>
      </c>
      <c r="E59" s="27">
        <f t="shared" si="1"/>
        <v>8.5000000000000006E-3</v>
      </c>
      <c r="F59" s="27">
        <f t="shared" si="2"/>
        <v>5.4535398230088497E-3</v>
      </c>
      <c r="G59" s="27">
        <f t="shared" si="3"/>
        <v>0.17454778001096288</v>
      </c>
      <c r="H59" s="28">
        <f t="shared" si="4"/>
        <v>872.73890005481439</v>
      </c>
      <c r="I59" s="28">
        <f t="shared" si="5"/>
        <v>654.55417504111085</v>
      </c>
      <c r="J59" s="28">
        <f t="shared" si="6"/>
        <v>436.3694500274072</v>
      </c>
      <c r="K59" s="28">
        <f t="shared" si="7"/>
        <v>654.55417504111085</v>
      </c>
      <c r="L59" s="28">
        <f t="shared" si="8"/>
        <v>490.91563128083311</v>
      </c>
      <c r="M59" s="29">
        <f t="shared" si="9"/>
        <v>327.27708752055543</v>
      </c>
    </row>
    <row r="60" spans="1:13" s="10" customFormat="1" ht="14.25" x14ac:dyDescent="0.2">
      <c r="A60" s="25" t="s">
        <v>67</v>
      </c>
      <c r="B60" s="26">
        <v>143</v>
      </c>
      <c r="C60" s="27">
        <f t="shared" si="0"/>
        <v>0.63274336283185839</v>
      </c>
      <c r="D60" s="27">
        <v>5.7000000000000002E-3</v>
      </c>
      <c r="E60" s="27">
        <f t="shared" si="1"/>
        <v>8.5000000000000006E-3</v>
      </c>
      <c r="F60" s="27">
        <f t="shared" si="2"/>
        <v>5.3783185840707969E-3</v>
      </c>
      <c r="G60" s="27">
        <f t="shared" si="3"/>
        <v>0.17321656965362428</v>
      </c>
      <c r="H60" s="28">
        <f t="shared" si="4"/>
        <v>866.08284826812144</v>
      </c>
      <c r="I60" s="28">
        <f t="shared" si="5"/>
        <v>649.56213620109111</v>
      </c>
      <c r="J60" s="28">
        <f t="shared" si="6"/>
        <v>433.04142413406072</v>
      </c>
      <c r="K60" s="28">
        <f t="shared" si="7"/>
        <v>649.56213620109111</v>
      </c>
      <c r="L60" s="28">
        <f t="shared" si="8"/>
        <v>487.17160215081827</v>
      </c>
      <c r="M60" s="29">
        <f t="shared" si="9"/>
        <v>324.78106810054555</v>
      </c>
    </row>
    <row r="61" spans="1:13" s="10" customFormat="1" ht="14.25" x14ac:dyDescent="0.2">
      <c r="A61" s="25" t="s">
        <v>68</v>
      </c>
      <c r="B61" s="26">
        <v>141</v>
      </c>
      <c r="C61" s="27">
        <f t="shared" si="0"/>
        <v>0.62389380530973448</v>
      </c>
      <c r="D61" s="27">
        <v>5.8999999999999999E-3</v>
      </c>
      <c r="E61" s="27">
        <f t="shared" si="1"/>
        <v>8.5000000000000006E-3</v>
      </c>
      <c r="F61" s="27">
        <f t="shared" si="2"/>
        <v>5.3030973451327432E-3</v>
      </c>
      <c r="G61" s="27">
        <f t="shared" si="3"/>
        <v>0.17188535929628562</v>
      </c>
      <c r="H61" s="28">
        <f t="shared" si="4"/>
        <v>859.42679648142814</v>
      </c>
      <c r="I61" s="28">
        <f t="shared" si="5"/>
        <v>644.57009736107113</v>
      </c>
      <c r="J61" s="28">
        <f t="shared" si="6"/>
        <v>429.71339824071407</v>
      </c>
      <c r="K61" s="28">
        <f t="shared" si="7"/>
        <v>644.57009736107113</v>
      </c>
      <c r="L61" s="28">
        <f t="shared" si="8"/>
        <v>483.42757302080332</v>
      </c>
      <c r="M61" s="29">
        <f t="shared" si="9"/>
        <v>322.28504868053557</v>
      </c>
    </row>
    <row r="62" spans="1:13" s="10" customFormat="1" ht="14.25" x14ac:dyDescent="0.2">
      <c r="A62" s="25" t="s">
        <v>69</v>
      </c>
      <c r="B62" s="26">
        <v>130</v>
      </c>
      <c r="C62" s="27">
        <f t="shared" si="0"/>
        <v>0.5752212389380531</v>
      </c>
      <c r="D62" s="27">
        <v>6.0000000000000001E-3</v>
      </c>
      <c r="E62" s="27">
        <f t="shared" si="1"/>
        <v>8.5000000000000006E-3</v>
      </c>
      <c r="F62" s="27">
        <f t="shared" si="2"/>
        <v>4.8893805309734514E-3</v>
      </c>
      <c r="G62" s="27">
        <f t="shared" si="3"/>
        <v>0.16456370233092321</v>
      </c>
      <c r="H62" s="28">
        <f t="shared" si="4"/>
        <v>822.81851165461603</v>
      </c>
      <c r="I62" s="28">
        <f t="shared" si="5"/>
        <v>617.11388374096202</v>
      </c>
      <c r="J62" s="28">
        <f t="shared" si="6"/>
        <v>411.40925582730802</v>
      </c>
      <c r="K62" s="28">
        <f t="shared" si="7"/>
        <v>617.11388374096202</v>
      </c>
      <c r="L62" s="28">
        <f t="shared" si="8"/>
        <v>462.83541280572155</v>
      </c>
      <c r="M62" s="29">
        <f t="shared" si="9"/>
        <v>308.55694187048101</v>
      </c>
    </row>
    <row r="63" spans="1:13" s="10" customFormat="1" ht="14.25" x14ac:dyDescent="0.2">
      <c r="A63" s="25" t="s">
        <v>70</v>
      </c>
      <c r="B63" s="26">
        <v>128</v>
      </c>
      <c r="C63" s="27">
        <f t="shared" si="0"/>
        <v>0.5663716814159292</v>
      </c>
      <c r="D63" s="27">
        <v>4.7999999999999996E-3</v>
      </c>
      <c r="E63" s="27">
        <f t="shared" si="1"/>
        <v>8.5000000000000006E-3</v>
      </c>
      <c r="F63" s="27">
        <f t="shared" si="2"/>
        <v>4.8141592920353986E-3</v>
      </c>
      <c r="G63" s="27">
        <f t="shared" si="3"/>
        <v>0.16323249197358464</v>
      </c>
      <c r="H63" s="28">
        <f t="shared" si="4"/>
        <v>816.16245986792319</v>
      </c>
      <c r="I63" s="28">
        <f t="shared" si="5"/>
        <v>612.12184490094239</v>
      </c>
      <c r="J63" s="28">
        <f t="shared" si="6"/>
        <v>408.08122993396159</v>
      </c>
      <c r="K63" s="28">
        <f t="shared" si="7"/>
        <v>612.12184490094239</v>
      </c>
      <c r="L63" s="28">
        <f t="shared" si="8"/>
        <v>459.09138367570677</v>
      </c>
      <c r="M63" s="29">
        <f t="shared" si="9"/>
        <v>306.0609224504712</v>
      </c>
    </row>
    <row r="64" spans="1:13" s="10" customFormat="1" ht="14.25" x14ac:dyDescent="0.2">
      <c r="A64" s="25" t="s">
        <v>71</v>
      </c>
      <c r="B64" s="26">
        <v>124</v>
      </c>
      <c r="C64" s="27">
        <f t="shared" si="0"/>
        <v>0.54867256637168138</v>
      </c>
      <c r="D64" s="27">
        <v>3.8999999999999998E-3</v>
      </c>
      <c r="E64" s="27">
        <f t="shared" si="1"/>
        <v>8.5000000000000006E-3</v>
      </c>
      <c r="F64" s="27">
        <f t="shared" si="2"/>
        <v>4.6637168141592921E-3</v>
      </c>
      <c r="G64" s="27">
        <f t="shared" si="3"/>
        <v>0.16057007125890738</v>
      </c>
      <c r="H64" s="28">
        <f t="shared" si="4"/>
        <v>802.85035629453694</v>
      </c>
      <c r="I64" s="28">
        <f t="shared" si="5"/>
        <v>602.13776722090267</v>
      </c>
      <c r="J64" s="28">
        <f t="shared" si="6"/>
        <v>401.42517814726847</v>
      </c>
      <c r="K64" s="28">
        <f t="shared" si="7"/>
        <v>602.13776722090267</v>
      </c>
      <c r="L64" s="28">
        <f t="shared" si="8"/>
        <v>451.60332541567698</v>
      </c>
      <c r="M64" s="29">
        <f t="shared" si="9"/>
        <v>301.06888361045134</v>
      </c>
    </row>
    <row r="65" spans="1:13" s="10" customFormat="1" ht="14.25" x14ac:dyDescent="0.2">
      <c r="A65" s="25" t="s">
        <v>72</v>
      </c>
      <c r="B65" s="26">
        <v>123</v>
      </c>
      <c r="C65" s="27">
        <f t="shared" si="0"/>
        <v>0.54424778761061943</v>
      </c>
      <c r="D65" s="27">
        <v>5.4000000000000003E-3</v>
      </c>
      <c r="E65" s="27">
        <f t="shared" si="1"/>
        <v>8.5000000000000006E-3</v>
      </c>
      <c r="F65" s="27">
        <f t="shared" si="2"/>
        <v>4.6261061946902653E-3</v>
      </c>
      <c r="G65" s="27">
        <f t="shared" si="3"/>
        <v>0.15990446608023806</v>
      </c>
      <c r="H65" s="28">
        <f t="shared" si="4"/>
        <v>799.52233040119029</v>
      </c>
      <c r="I65" s="28">
        <f t="shared" si="5"/>
        <v>599.64174780089274</v>
      </c>
      <c r="J65" s="28">
        <f t="shared" si="6"/>
        <v>399.76116520059514</v>
      </c>
      <c r="K65" s="28">
        <f t="shared" si="7"/>
        <v>599.64174780089274</v>
      </c>
      <c r="L65" s="28">
        <f t="shared" si="8"/>
        <v>449.73131085066956</v>
      </c>
      <c r="M65" s="29">
        <f t="shared" si="9"/>
        <v>299.82087390044637</v>
      </c>
    </row>
    <row r="66" spans="1:13" s="10" customFormat="1" ht="14.25" x14ac:dyDescent="0.2">
      <c r="A66" s="25" t="s">
        <v>73</v>
      </c>
      <c r="B66" s="26">
        <v>123</v>
      </c>
      <c r="C66" s="27">
        <f t="shared" si="0"/>
        <v>0.54424778761061943</v>
      </c>
      <c r="D66" s="27">
        <v>8.9999999999999998E-4</v>
      </c>
      <c r="E66" s="27">
        <f t="shared" si="1"/>
        <v>8.5000000000000006E-3</v>
      </c>
      <c r="F66" s="27">
        <f t="shared" si="2"/>
        <v>4.6261061946902653E-3</v>
      </c>
      <c r="G66" s="27">
        <f t="shared" si="3"/>
        <v>0.15990446608023806</v>
      </c>
      <c r="H66" s="28">
        <f t="shared" si="4"/>
        <v>799.52233040119029</v>
      </c>
      <c r="I66" s="28">
        <f t="shared" si="5"/>
        <v>599.64174780089274</v>
      </c>
      <c r="J66" s="28">
        <f t="shared" si="6"/>
        <v>399.76116520059514</v>
      </c>
      <c r="K66" s="28">
        <f t="shared" si="7"/>
        <v>599.64174780089274</v>
      </c>
      <c r="L66" s="28">
        <f t="shared" si="8"/>
        <v>449.73131085066956</v>
      </c>
      <c r="M66" s="29">
        <f t="shared" si="9"/>
        <v>299.82087390044637</v>
      </c>
    </row>
    <row r="67" spans="1:13" s="10" customFormat="1" ht="14.25" x14ac:dyDescent="0.2">
      <c r="A67" s="25" t="s">
        <v>74</v>
      </c>
      <c r="B67" s="26">
        <v>119</v>
      </c>
      <c r="C67" s="27">
        <f t="shared" si="0"/>
        <v>0.52654867256637172</v>
      </c>
      <c r="D67" s="27">
        <v>1.6999999999999999E-3</v>
      </c>
      <c r="E67" s="27">
        <f t="shared" si="1"/>
        <v>8.5000000000000006E-3</v>
      </c>
      <c r="F67" s="27">
        <f t="shared" si="2"/>
        <v>4.4756637168141596E-3</v>
      </c>
      <c r="G67" s="27">
        <f t="shared" si="3"/>
        <v>0.1572420453655608</v>
      </c>
      <c r="H67" s="28">
        <f t="shared" si="4"/>
        <v>786.21022682780404</v>
      </c>
      <c r="I67" s="28">
        <f t="shared" si="5"/>
        <v>589.65767012085303</v>
      </c>
      <c r="J67" s="28">
        <f t="shared" si="6"/>
        <v>393.10511341390202</v>
      </c>
      <c r="K67" s="28">
        <f t="shared" si="7"/>
        <v>589.65767012085303</v>
      </c>
      <c r="L67" s="28">
        <f t="shared" si="8"/>
        <v>442.24325259063977</v>
      </c>
      <c r="M67" s="29">
        <f t="shared" si="9"/>
        <v>294.82883506042651</v>
      </c>
    </row>
    <row r="68" spans="1:13" s="10" customFormat="1" ht="14.25" x14ac:dyDescent="0.2">
      <c r="A68" s="25" t="s">
        <v>75</v>
      </c>
      <c r="B68" s="26">
        <v>117</v>
      </c>
      <c r="C68" s="27">
        <f t="shared" si="0"/>
        <v>0.51769911504424782</v>
      </c>
      <c r="D68" s="27">
        <v>1.8E-3</v>
      </c>
      <c r="E68" s="27">
        <f t="shared" si="1"/>
        <v>8.5000000000000006E-3</v>
      </c>
      <c r="F68" s="27">
        <f t="shared" si="2"/>
        <v>4.4004424778761068E-3</v>
      </c>
      <c r="G68" s="27">
        <f t="shared" si="3"/>
        <v>0.15591083500822217</v>
      </c>
      <c r="H68" s="28">
        <f t="shared" si="4"/>
        <v>779.55417504111085</v>
      </c>
      <c r="I68" s="28">
        <f t="shared" si="5"/>
        <v>584.66563128083317</v>
      </c>
      <c r="J68" s="28">
        <f t="shared" si="6"/>
        <v>389.77708752055543</v>
      </c>
      <c r="K68" s="28">
        <f t="shared" si="7"/>
        <v>584.66563128083317</v>
      </c>
      <c r="L68" s="28">
        <f t="shared" si="8"/>
        <v>438.49922346062488</v>
      </c>
      <c r="M68" s="29">
        <f t="shared" si="9"/>
        <v>292.33281564041658</v>
      </c>
    </row>
    <row r="69" spans="1:13" s="10" customFormat="1" ht="14.25" x14ac:dyDescent="0.2">
      <c r="A69" s="25" t="s">
        <v>76</v>
      </c>
      <c r="B69" s="26">
        <v>116</v>
      </c>
      <c r="C69" s="27">
        <f t="shared" si="0"/>
        <v>0.51327433628318586</v>
      </c>
      <c r="D69" s="27">
        <v>7.6E-3</v>
      </c>
      <c r="E69" s="27">
        <f t="shared" si="1"/>
        <v>8.5000000000000006E-3</v>
      </c>
      <c r="F69" s="27">
        <f t="shared" si="2"/>
        <v>4.36283185840708E-3</v>
      </c>
      <c r="G69" s="27">
        <f t="shared" si="3"/>
        <v>0.15524522982955286</v>
      </c>
      <c r="H69" s="28">
        <f t="shared" si="4"/>
        <v>776.22614914776432</v>
      </c>
      <c r="I69" s="28">
        <f t="shared" si="5"/>
        <v>582.16961186082324</v>
      </c>
      <c r="J69" s="28">
        <f t="shared" si="6"/>
        <v>388.11307457388216</v>
      </c>
      <c r="K69" s="28">
        <f t="shared" si="7"/>
        <v>582.16961186082324</v>
      </c>
      <c r="L69" s="28">
        <f t="shared" si="8"/>
        <v>436.6272088956174</v>
      </c>
      <c r="M69" s="29">
        <f t="shared" si="9"/>
        <v>291.08480593041162</v>
      </c>
    </row>
    <row r="70" spans="1:13" s="10" customFormat="1" ht="14.25" x14ac:dyDescent="0.2">
      <c r="A70" s="25" t="s">
        <v>77</v>
      </c>
      <c r="B70" s="26">
        <v>56</v>
      </c>
      <c r="C70" s="27">
        <f t="shared" si="0"/>
        <v>0.24778761061946902</v>
      </c>
      <c r="D70" s="27">
        <v>1.7500000000000002E-2</v>
      </c>
      <c r="E70" s="27">
        <f t="shared" si="1"/>
        <v>1.7500000000000002E-2</v>
      </c>
      <c r="F70" s="27">
        <f t="shared" si="2"/>
        <v>4.3362831858407081E-3</v>
      </c>
      <c r="G70" s="27">
        <f t="shared" si="3"/>
        <v>0.15477539087990394</v>
      </c>
      <c r="H70" s="28">
        <f t="shared" si="4"/>
        <v>773.87695439951972</v>
      </c>
      <c r="I70" s="28">
        <f t="shared" si="5"/>
        <v>580.40771579963973</v>
      </c>
      <c r="J70" s="28">
        <f t="shared" si="6"/>
        <v>386.93847719975986</v>
      </c>
      <c r="K70" s="28">
        <f t="shared" si="7"/>
        <v>580.40771579963973</v>
      </c>
      <c r="L70" s="28">
        <f t="shared" si="8"/>
        <v>435.30578684972983</v>
      </c>
      <c r="M70" s="29">
        <f t="shared" si="9"/>
        <v>290.20385789981987</v>
      </c>
    </row>
    <row r="71" spans="1:13" s="10" customFormat="1" ht="14.25" x14ac:dyDescent="0.2">
      <c r="A71" s="25" t="s">
        <v>78</v>
      </c>
      <c r="B71" s="26">
        <v>113</v>
      </c>
      <c r="C71" s="27">
        <f t="shared" si="0"/>
        <v>0.5</v>
      </c>
      <c r="D71" s="27">
        <v>7.3000000000000001E-3</v>
      </c>
      <c r="E71" s="27">
        <f t="shared" si="1"/>
        <v>8.5000000000000006E-3</v>
      </c>
      <c r="F71" s="27">
        <f t="shared" si="2"/>
        <v>4.2500000000000003E-3</v>
      </c>
      <c r="G71" s="27">
        <f t="shared" si="3"/>
        <v>0.15324841429354494</v>
      </c>
      <c r="H71" s="28">
        <f t="shared" si="4"/>
        <v>766.24207146772471</v>
      </c>
      <c r="I71" s="28">
        <f t="shared" si="5"/>
        <v>574.68155360079356</v>
      </c>
      <c r="J71" s="28">
        <f t="shared" si="6"/>
        <v>383.12103573386236</v>
      </c>
      <c r="K71" s="28">
        <f t="shared" si="7"/>
        <v>574.68155360079356</v>
      </c>
      <c r="L71" s="28">
        <f t="shared" si="8"/>
        <v>431.01116520059514</v>
      </c>
      <c r="M71" s="29">
        <f t="shared" si="9"/>
        <v>287.34077680039678</v>
      </c>
    </row>
    <row r="72" spans="1:13" s="10" customFormat="1" ht="14.25" x14ac:dyDescent="0.2">
      <c r="A72" s="25" t="s">
        <v>79</v>
      </c>
      <c r="B72" s="26">
        <v>68</v>
      </c>
      <c r="C72" s="27">
        <f t="shared" si="0"/>
        <v>0.30088495575221241</v>
      </c>
      <c r="D72" s="27">
        <v>1.3599999999999999E-2</v>
      </c>
      <c r="E72" s="27">
        <f t="shared" si="1"/>
        <v>1.3599999999999999E-2</v>
      </c>
      <c r="F72" s="27">
        <f t="shared" si="2"/>
        <v>4.0920353982300886E-3</v>
      </c>
      <c r="G72" s="27">
        <f t="shared" si="3"/>
        <v>0.15045287254313383</v>
      </c>
      <c r="H72" s="28">
        <f t="shared" si="4"/>
        <v>752.26436271566911</v>
      </c>
      <c r="I72" s="28">
        <f t="shared" si="5"/>
        <v>564.19827203675186</v>
      </c>
      <c r="J72" s="28">
        <f t="shared" si="6"/>
        <v>376.13218135783455</v>
      </c>
      <c r="K72" s="28">
        <f t="shared" si="7"/>
        <v>564.19827203675186</v>
      </c>
      <c r="L72" s="28">
        <f t="shared" si="8"/>
        <v>423.14870402756389</v>
      </c>
      <c r="M72" s="29">
        <f t="shared" si="9"/>
        <v>282.09913601837593</v>
      </c>
    </row>
    <row r="73" spans="1:13" s="10" customFormat="1" ht="14.25" x14ac:dyDescent="0.2">
      <c r="A73" s="25" t="s">
        <v>80</v>
      </c>
      <c r="B73" s="26">
        <v>105</v>
      </c>
      <c r="C73" s="27">
        <f t="shared" si="0"/>
        <v>0.46460176991150443</v>
      </c>
      <c r="D73" s="27">
        <v>6.4999999999999997E-3</v>
      </c>
      <c r="E73" s="27">
        <f t="shared" si="1"/>
        <v>8.5000000000000006E-3</v>
      </c>
      <c r="F73" s="27">
        <f t="shared" si="2"/>
        <v>3.9491150442477882E-3</v>
      </c>
      <c r="G73" s="27">
        <f t="shared" si="3"/>
        <v>0.14792357286419044</v>
      </c>
      <c r="H73" s="28">
        <f t="shared" si="4"/>
        <v>739.61786432095221</v>
      </c>
      <c r="I73" s="28">
        <f t="shared" si="5"/>
        <v>554.71339824071413</v>
      </c>
      <c r="J73" s="28">
        <f t="shared" si="6"/>
        <v>369.8089321604761</v>
      </c>
      <c r="K73" s="28">
        <f t="shared" si="7"/>
        <v>554.71339824071413</v>
      </c>
      <c r="L73" s="28">
        <f t="shared" si="8"/>
        <v>416.03504868053562</v>
      </c>
      <c r="M73" s="29">
        <f t="shared" si="9"/>
        <v>277.35669912035706</v>
      </c>
    </row>
    <row r="74" spans="1:13" s="10" customFormat="1" ht="14.25" x14ac:dyDescent="0.2">
      <c r="A74" s="25" t="s">
        <v>81</v>
      </c>
      <c r="B74" s="26">
        <v>105</v>
      </c>
      <c r="C74" s="27">
        <f t="shared" si="0"/>
        <v>0.46460176991150443</v>
      </c>
      <c r="D74" s="27">
        <v>3.2000000000000002E-3</v>
      </c>
      <c r="E74" s="27">
        <f t="shared" si="1"/>
        <v>8.5000000000000006E-3</v>
      </c>
      <c r="F74" s="27">
        <f t="shared" si="2"/>
        <v>3.9491150442477882E-3</v>
      </c>
      <c r="G74" s="27">
        <f t="shared" si="3"/>
        <v>0.14792357286419044</v>
      </c>
      <c r="H74" s="28">
        <f t="shared" si="4"/>
        <v>739.61786432095221</v>
      </c>
      <c r="I74" s="28">
        <f t="shared" si="5"/>
        <v>554.71339824071413</v>
      </c>
      <c r="J74" s="28">
        <f t="shared" si="6"/>
        <v>369.8089321604761</v>
      </c>
      <c r="K74" s="28">
        <f t="shared" si="7"/>
        <v>554.71339824071413</v>
      </c>
      <c r="L74" s="28">
        <f t="shared" si="8"/>
        <v>416.03504868053562</v>
      </c>
      <c r="M74" s="29">
        <f t="shared" si="9"/>
        <v>277.35669912035706</v>
      </c>
    </row>
    <row r="75" spans="1:13" s="10" customFormat="1" ht="14.25" x14ac:dyDescent="0.2">
      <c r="A75" s="25" t="s">
        <v>82</v>
      </c>
      <c r="B75" s="26">
        <v>71</v>
      </c>
      <c r="C75" s="27">
        <f t="shared" si="0"/>
        <v>0.31415929203539822</v>
      </c>
      <c r="D75" s="27">
        <v>1.1599999999999999E-2</v>
      </c>
      <c r="E75" s="27">
        <f t="shared" si="1"/>
        <v>1.1599999999999999E-2</v>
      </c>
      <c r="F75" s="27">
        <f t="shared" si="2"/>
        <v>3.6442477876106193E-3</v>
      </c>
      <c r="G75" s="27">
        <f t="shared" si="3"/>
        <v>0.1425282555923886</v>
      </c>
      <c r="H75" s="28">
        <f t="shared" si="4"/>
        <v>712.64127796194305</v>
      </c>
      <c r="I75" s="28">
        <f t="shared" si="5"/>
        <v>534.48095847145726</v>
      </c>
      <c r="J75" s="28">
        <f t="shared" si="6"/>
        <v>356.32063898097152</v>
      </c>
      <c r="K75" s="28">
        <f t="shared" si="7"/>
        <v>534.48095847145726</v>
      </c>
      <c r="L75" s="28">
        <f t="shared" si="8"/>
        <v>400.86071885359297</v>
      </c>
      <c r="M75" s="29">
        <f t="shared" si="9"/>
        <v>267.24047923572863</v>
      </c>
    </row>
    <row r="76" spans="1:13" s="10" customFormat="1" ht="14.25" x14ac:dyDescent="0.2">
      <c r="A76" s="25" t="s">
        <v>83</v>
      </c>
      <c r="B76" s="26">
        <v>96</v>
      </c>
      <c r="C76" s="27">
        <f t="shared" si="0"/>
        <v>0.4247787610619469</v>
      </c>
      <c r="D76" s="27">
        <v>3.7000000000000002E-3</v>
      </c>
      <c r="E76" s="27">
        <f t="shared" si="1"/>
        <v>8.5000000000000006E-3</v>
      </c>
      <c r="F76" s="27">
        <f t="shared" si="2"/>
        <v>3.6106194690265487E-3</v>
      </c>
      <c r="G76" s="27">
        <f t="shared" si="3"/>
        <v>0.14193312625616664</v>
      </c>
      <c r="H76" s="28">
        <f t="shared" si="4"/>
        <v>709.66563128083317</v>
      </c>
      <c r="I76" s="28">
        <f t="shared" si="5"/>
        <v>532.24922346062488</v>
      </c>
      <c r="J76" s="28">
        <f t="shared" si="6"/>
        <v>354.83281564041658</v>
      </c>
      <c r="K76" s="28">
        <f t="shared" si="7"/>
        <v>532.24922346062488</v>
      </c>
      <c r="L76" s="28">
        <f t="shared" si="8"/>
        <v>399.18691759546869</v>
      </c>
      <c r="M76" s="29">
        <f t="shared" si="9"/>
        <v>266.12461173031244</v>
      </c>
    </row>
    <row r="77" spans="1:13" s="10" customFormat="1" ht="14.25" x14ac:dyDescent="0.2">
      <c r="A77" s="25" t="s">
        <v>84</v>
      </c>
      <c r="B77" s="26">
        <v>93</v>
      </c>
      <c r="C77" s="27">
        <f t="shared" si="0"/>
        <v>0.41150442477876104</v>
      </c>
      <c r="D77" s="27">
        <v>5.7999999999999996E-3</v>
      </c>
      <c r="E77" s="27">
        <f t="shared" si="1"/>
        <v>8.5000000000000006E-3</v>
      </c>
      <c r="F77" s="27">
        <f t="shared" si="2"/>
        <v>3.4977876106194691E-3</v>
      </c>
      <c r="G77" s="27">
        <f t="shared" si="3"/>
        <v>0.13993631072015869</v>
      </c>
      <c r="H77" s="28">
        <f t="shared" si="4"/>
        <v>699.68155360079345</v>
      </c>
      <c r="I77" s="28">
        <f t="shared" si="5"/>
        <v>524.76116520059509</v>
      </c>
      <c r="J77" s="28">
        <f t="shared" si="6"/>
        <v>349.84077680039672</v>
      </c>
      <c r="K77" s="28">
        <f t="shared" si="7"/>
        <v>524.76116520059509</v>
      </c>
      <c r="L77" s="28">
        <f t="shared" si="8"/>
        <v>393.57087390044632</v>
      </c>
      <c r="M77" s="29">
        <f t="shared" si="9"/>
        <v>262.38058260029754</v>
      </c>
    </row>
    <row r="78" spans="1:13" s="10" customFormat="1" ht="14.25" x14ac:dyDescent="0.2">
      <c r="A78" s="25" t="s">
        <v>85</v>
      </c>
      <c r="B78" s="26">
        <v>90</v>
      </c>
      <c r="C78" s="27">
        <f t="shared" si="0"/>
        <v>0.39823008849557523</v>
      </c>
      <c r="D78" s="27">
        <v>5.1000000000000004E-3</v>
      </c>
      <c r="E78" s="27">
        <f t="shared" si="1"/>
        <v>8.5000000000000006E-3</v>
      </c>
      <c r="F78" s="27">
        <f t="shared" si="2"/>
        <v>3.3849557522123899E-3</v>
      </c>
      <c r="G78" s="27">
        <f t="shared" si="3"/>
        <v>0.13793949518415077</v>
      </c>
      <c r="H78" s="28">
        <f t="shared" si="4"/>
        <v>689.69747592075385</v>
      </c>
      <c r="I78" s="28">
        <f t="shared" si="5"/>
        <v>517.27310694056541</v>
      </c>
      <c r="J78" s="28">
        <f t="shared" si="6"/>
        <v>344.84873796037692</v>
      </c>
      <c r="K78" s="28">
        <f t="shared" si="7"/>
        <v>517.27310694056541</v>
      </c>
      <c r="L78" s="28">
        <f t="shared" si="8"/>
        <v>387.95483020542406</v>
      </c>
      <c r="M78" s="29">
        <f t="shared" si="9"/>
        <v>258.63655347028271</v>
      </c>
    </row>
    <row r="79" spans="1:13" s="10" customFormat="1" ht="14.25" x14ac:dyDescent="0.2">
      <c r="A79" s="25" t="s">
        <v>86</v>
      </c>
      <c r="B79" s="26">
        <v>88</v>
      </c>
      <c r="C79" s="27">
        <f t="shared" si="0"/>
        <v>0.38938053097345132</v>
      </c>
      <c r="D79" s="27">
        <v>5.0000000000000001E-3</v>
      </c>
      <c r="E79" s="27">
        <f t="shared" si="1"/>
        <v>8.5000000000000006E-3</v>
      </c>
      <c r="F79" s="27">
        <f t="shared" si="2"/>
        <v>3.3097345132743366E-3</v>
      </c>
      <c r="G79" s="27">
        <f t="shared" si="3"/>
        <v>0.13660828482681214</v>
      </c>
      <c r="H79" s="28">
        <f t="shared" si="4"/>
        <v>683.04142413406066</v>
      </c>
      <c r="I79" s="28">
        <f t="shared" si="5"/>
        <v>512.28106810054555</v>
      </c>
      <c r="J79" s="28">
        <f t="shared" si="6"/>
        <v>341.52071206703033</v>
      </c>
      <c r="K79" s="28">
        <f t="shared" si="7"/>
        <v>512.28106810054555</v>
      </c>
      <c r="L79" s="28">
        <f t="shared" si="8"/>
        <v>384.21080107540917</v>
      </c>
      <c r="M79" s="29">
        <f t="shared" si="9"/>
        <v>256.14053405027278</v>
      </c>
    </row>
    <row r="80" spans="1:13" s="10" customFormat="1" ht="14.25" x14ac:dyDescent="0.2">
      <c r="A80" s="25" t="s">
        <v>87</v>
      </c>
      <c r="B80" s="26">
        <v>74</v>
      </c>
      <c r="C80" s="27">
        <f t="shared" si="0"/>
        <v>0.32743362831858408</v>
      </c>
      <c r="D80" s="27">
        <v>2.2000000000000001E-3</v>
      </c>
      <c r="E80" s="27">
        <f t="shared" si="1"/>
        <v>8.5000000000000006E-3</v>
      </c>
      <c r="F80" s="27">
        <f t="shared" si="2"/>
        <v>2.7831858407079647E-3</v>
      </c>
      <c r="G80" s="27">
        <f t="shared" si="3"/>
        <v>0.12728981232544179</v>
      </c>
      <c r="H80" s="28">
        <f t="shared" si="4"/>
        <v>636.44906162720895</v>
      </c>
      <c r="I80" s="28">
        <f t="shared" si="5"/>
        <v>477.33679622040671</v>
      </c>
      <c r="J80" s="28">
        <f t="shared" si="6"/>
        <v>318.22453081360447</v>
      </c>
      <c r="K80" s="28">
        <f t="shared" si="7"/>
        <v>477.33679622040671</v>
      </c>
      <c r="L80" s="28">
        <f t="shared" si="8"/>
        <v>358.00259716530502</v>
      </c>
      <c r="M80" s="29">
        <f t="shared" si="9"/>
        <v>238.66839811020336</v>
      </c>
    </row>
    <row r="81" spans="1:13" s="10" customFormat="1" ht="28.5" x14ac:dyDescent="0.2">
      <c r="A81" s="25" t="s">
        <v>88</v>
      </c>
      <c r="B81" s="26">
        <v>81</v>
      </c>
      <c r="C81" s="27">
        <f t="shared" si="0"/>
        <v>0.3584070796460177</v>
      </c>
      <c r="D81" s="27">
        <v>9.2999999999999992E-3</v>
      </c>
      <c r="E81" s="27">
        <f t="shared" si="1"/>
        <v>9.2999999999999992E-3</v>
      </c>
      <c r="F81" s="27">
        <f t="shared" si="2"/>
        <v>3.3331858407079644E-3</v>
      </c>
      <c r="G81" s="27">
        <f t="shared" si="3"/>
        <v>0.13702330923233536</v>
      </c>
      <c r="H81" s="28">
        <f t="shared" si="4"/>
        <v>685.11654616167675</v>
      </c>
      <c r="I81" s="28">
        <f t="shared" si="5"/>
        <v>513.83740962125762</v>
      </c>
      <c r="J81" s="28">
        <f t="shared" si="6"/>
        <v>342.55827308083838</v>
      </c>
      <c r="K81" s="28">
        <f t="shared" si="7"/>
        <v>513.83740962125762</v>
      </c>
      <c r="L81" s="28">
        <f t="shared" si="8"/>
        <v>385.37805721594316</v>
      </c>
      <c r="M81" s="29">
        <f t="shared" si="9"/>
        <v>256.91870481062881</v>
      </c>
    </row>
    <row r="82" spans="1:13" s="10" customFormat="1" ht="14.25" x14ac:dyDescent="0.2">
      <c r="A82" s="25" t="s">
        <v>89</v>
      </c>
      <c r="B82" s="26">
        <v>65</v>
      </c>
      <c r="C82" s="27">
        <f t="shared" si="0"/>
        <v>0.28761061946902655</v>
      </c>
      <c r="D82" s="27">
        <v>9.4999999999999998E-3</v>
      </c>
      <c r="E82" s="27">
        <f t="shared" si="1"/>
        <v>9.4999999999999998E-3</v>
      </c>
      <c r="F82" s="27">
        <f t="shared" si="2"/>
        <v>2.7323008849557523E-3</v>
      </c>
      <c r="G82" s="27">
        <f t="shared" si="3"/>
        <v>0.12638928767194799</v>
      </c>
      <c r="H82" s="28">
        <f t="shared" si="4"/>
        <v>631.94643835973989</v>
      </c>
      <c r="I82" s="28">
        <f t="shared" si="5"/>
        <v>473.95982876980497</v>
      </c>
      <c r="J82" s="28">
        <f t="shared" si="6"/>
        <v>315.97321917986994</v>
      </c>
      <c r="K82" s="28">
        <f t="shared" si="7"/>
        <v>473.95982876980497</v>
      </c>
      <c r="L82" s="28">
        <f t="shared" si="8"/>
        <v>355.46987157735373</v>
      </c>
      <c r="M82" s="29">
        <f t="shared" si="9"/>
        <v>236.97991438490249</v>
      </c>
    </row>
    <row r="83" spans="1:13" s="10" customFormat="1" ht="14.25" x14ac:dyDescent="0.2">
      <c r="A83" s="25" t="s">
        <v>90</v>
      </c>
      <c r="B83" s="26">
        <v>70</v>
      </c>
      <c r="C83" s="27">
        <f t="shared" si="0"/>
        <v>0.30973451327433627</v>
      </c>
      <c r="D83" s="27">
        <v>5.9999999999999995E-4</v>
      </c>
      <c r="E83" s="27">
        <f t="shared" si="1"/>
        <v>8.5000000000000006E-3</v>
      </c>
      <c r="F83" s="27">
        <f t="shared" si="2"/>
        <v>2.6327433628318586E-3</v>
      </c>
      <c r="G83" s="27">
        <f t="shared" si="3"/>
        <v>0.12462739161076453</v>
      </c>
      <c r="H83" s="28">
        <f t="shared" si="4"/>
        <v>623.13695805382258</v>
      </c>
      <c r="I83" s="28">
        <f t="shared" si="5"/>
        <v>467.35271854036699</v>
      </c>
      <c r="J83" s="28">
        <f t="shared" si="6"/>
        <v>311.56847902691129</v>
      </c>
      <c r="K83" s="28">
        <f t="shared" si="7"/>
        <v>467.35271854036699</v>
      </c>
      <c r="L83" s="28">
        <f t="shared" si="8"/>
        <v>350.51453890527523</v>
      </c>
      <c r="M83" s="29">
        <f t="shared" si="9"/>
        <v>233.6763592701835</v>
      </c>
    </row>
    <row r="84" spans="1:13" s="10" customFormat="1" ht="14.25" x14ac:dyDescent="0.2">
      <c r="A84" s="25" t="s">
        <v>91</v>
      </c>
      <c r="B84" s="26">
        <v>69</v>
      </c>
      <c r="C84" s="27">
        <f t="shared" si="0"/>
        <v>0.30530973451327431</v>
      </c>
      <c r="D84" s="27">
        <v>1.9E-3</v>
      </c>
      <c r="E84" s="27">
        <f t="shared" si="1"/>
        <v>8.5000000000000006E-3</v>
      </c>
      <c r="F84" s="27">
        <f t="shared" si="2"/>
        <v>2.5951327433628318E-3</v>
      </c>
      <c r="G84" s="27">
        <f t="shared" si="3"/>
        <v>0.12396178643209521</v>
      </c>
      <c r="H84" s="28">
        <f t="shared" si="4"/>
        <v>619.80893216047605</v>
      </c>
      <c r="I84" s="28">
        <f t="shared" si="5"/>
        <v>464.85669912035706</v>
      </c>
      <c r="J84" s="28">
        <f t="shared" si="6"/>
        <v>309.90446608023802</v>
      </c>
      <c r="K84" s="28">
        <f t="shared" si="7"/>
        <v>464.85669912035706</v>
      </c>
      <c r="L84" s="28">
        <f t="shared" si="8"/>
        <v>348.64252434026776</v>
      </c>
      <c r="M84" s="29">
        <f t="shared" si="9"/>
        <v>232.42834956017853</v>
      </c>
    </row>
    <row r="85" spans="1:13" s="10" customFormat="1" ht="14.25" x14ac:dyDescent="0.2">
      <c r="A85" s="25" t="s">
        <v>92</v>
      </c>
      <c r="B85" s="26">
        <v>68</v>
      </c>
      <c r="C85" s="27">
        <f t="shared" si="0"/>
        <v>0.30088495575221241</v>
      </c>
      <c r="D85" s="27">
        <v>5.0000000000000001E-4</v>
      </c>
      <c r="E85" s="27">
        <f t="shared" si="1"/>
        <v>8.5000000000000006E-3</v>
      </c>
      <c r="F85" s="27">
        <f t="shared" si="2"/>
        <v>2.5575221238938058E-3</v>
      </c>
      <c r="G85" s="27">
        <f t="shared" si="3"/>
        <v>0.12329618125342592</v>
      </c>
      <c r="H85" s="28">
        <f t="shared" si="4"/>
        <v>616.48090626712963</v>
      </c>
      <c r="I85" s="28">
        <f t="shared" si="5"/>
        <v>462.36067970034719</v>
      </c>
      <c r="J85" s="28">
        <f t="shared" si="6"/>
        <v>308.24045313356481</v>
      </c>
      <c r="K85" s="28">
        <f t="shared" si="7"/>
        <v>462.36067970034719</v>
      </c>
      <c r="L85" s="28">
        <f t="shared" si="8"/>
        <v>346.77050977526039</v>
      </c>
      <c r="M85" s="29">
        <f t="shared" si="9"/>
        <v>231.1803398501736</v>
      </c>
    </row>
    <row r="86" spans="1:13" s="10" customFormat="1" ht="14.25" x14ac:dyDescent="0.2">
      <c r="A86" s="25" t="s">
        <v>93</v>
      </c>
      <c r="B86" s="26">
        <v>66</v>
      </c>
      <c r="C86" s="27">
        <f t="shared" si="0"/>
        <v>0.29203539823008851</v>
      </c>
      <c r="D86" s="27">
        <v>1.4E-3</v>
      </c>
      <c r="E86" s="27">
        <f t="shared" si="1"/>
        <v>8.5000000000000006E-3</v>
      </c>
      <c r="F86" s="27">
        <f t="shared" si="2"/>
        <v>2.4823008849557526E-3</v>
      </c>
      <c r="G86" s="27">
        <f t="shared" si="3"/>
        <v>0.12196497089608729</v>
      </c>
      <c r="H86" s="28">
        <f t="shared" si="4"/>
        <v>609.82485448043644</v>
      </c>
      <c r="I86" s="28">
        <f t="shared" si="5"/>
        <v>457.36864086032733</v>
      </c>
      <c r="J86" s="28">
        <f t="shared" si="6"/>
        <v>304.91242724021822</v>
      </c>
      <c r="K86" s="28">
        <f t="shared" si="7"/>
        <v>457.36864086032733</v>
      </c>
      <c r="L86" s="28">
        <f t="shared" si="8"/>
        <v>343.0264806452455</v>
      </c>
      <c r="M86" s="29">
        <f t="shared" si="9"/>
        <v>228.68432043016367</v>
      </c>
    </row>
    <row r="87" spans="1:13" s="10" customFormat="1" ht="14.25" x14ac:dyDescent="0.2">
      <c r="A87" s="25" t="s">
        <v>94</v>
      </c>
      <c r="B87" s="26">
        <v>63</v>
      </c>
      <c r="C87" s="27">
        <f t="shared" si="0"/>
        <v>0.27876106194690264</v>
      </c>
      <c r="D87" s="27">
        <v>8.6E-3</v>
      </c>
      <c r="E87" s="27">
        <f t="shared" si="1"/>
        <v>8.6E-3</v>
      </c>
      <c r="F87" s="27">
        <f t="shared" si="2"/>
        <v>2.3973451327433627E-3</v>
      </c>
      <c r="G87" s="27">
        <f t="shared" si="3"/>
        <v>0.12046148625721072</v>
      </c>
      <c r="H87" s="28">
        <f t="shared" si="4"/>
        <v>602.30743128605354</v>
      </c>
      <c r="I87" s="28">
        <f t="shared" si="5"/>
        <v>451.73057346454021</v>
      </c>
      <c r="J87" s="28">
        <f t="shared" si="6"/>
        <v>301.15371564302677</v>
      </c>
      <c r="K87" s="28">
        <f t="shared" si="7"/>
        <v>451.73057346454021</v>
      </c>
      <c r="L87" s="28">
        <f t="shared" si="8"/>
        <v>338.79793009840512</v>
      </c>
      <c r="M87" s="29">
        <f t="shared" si="9"/>
        <v>225.86528673227011</v>
      </c>
    </row>
    <row r="88" spans="1:13" s="10" customFormat="1" ht="14.25" x14ac:dyDescent="0.2">
      <c r="A88" s="25" t="s">
        <v>95</v>
      </c>
      <c r="B88" s="26">
        <v>63</v>
      </c>
      <c r="C88" s="27">
        <f t="shared" si="0"/>
        <v>0.27876106194690264</v>
      </c>
      <c r="D88" s="27">
        <v>1.5E-3</v>
      </c>
      <c r="E88" s="27">
        <f t="shared" si="1"/>
        <v>8.5000000000000006E-3</v>
      </c>
      <c r="F88" s="27">
        <f t="shared" si="2"/>
        <v>2.3694690265486725E-3</v>
      </c>
      <c r="G88" s="27">
        <f t="shared" si="3"/>
        <v>0.11996815536007935</v>
      </c>
      <c r="H88" s="28">
        <f t="shared" si="4"/>
        <v>599.84077680039672</v>
      </c>
      <c r="I88" s="28">
        <f t="shared" si="5"/>
        <v>449.88058260029754</v>
      </c>
      <c r="J88" s="28">
        <f t="shared" si="6"/>
        <v>299.92038840019836</v>
      </c>
      <c r="K88" s="28">
        <f t="shared" si="7"/>
        <v>449.88058260029754</v>
      </c>
      <c r="L88" s="28">
        <f t="shared" si="8"/>
        <v>337.41043695022319</v>
      </c>
      <c r="M88" s="29">
        <f t="shared" si="9"/>
        <v>224.94029130014877</v>
      </c>
    </row>
    <row r="89" spans="1:13" s="10" customFormat="1" ht="14.25" x14ac:dyDescent="0.2">
      <c r="A89" s="25" t="s">
        <v>96</v>
      </c>
      <c r="B89" s="26">
        <v>51</v>
      </c>
      <c r="C89" s="27">
        <f t="shared" si="0"/>
        <v>0.22566371681415928</v>
      </c>
      <c r="D89" s="27">
        <v>1.03E-2</v>
      </c>
      <c r="E89" s="27">
        <f t="shared" si="1"/>
        <v>1.03E-2</v>
      </c>
      <c r="F89" s="27">
        <f t="shared" si="2"/>
        <v>2.3243362831858404E-3</v>
      </c>
      <c r="G89" s="27">
        <f t="shared" si="3"/>
        <v>0.11916942914567616</v>
      </c>
      <c r="H89" s="28">
        <f t="shared" si="4"/>
        <v>595.84714572838084</v>
      </c>
      <c r="I89" s="28">
        <f t="shared" si="5"/>
        <v>446.88535929628557</v>
      </c>
      <c r="J89" s="28">
        <f t="shared" si="6"/>
        <v>297.92357286419042</v>
      </c>
      <c r="K89" s="28">
        <f t="shared" si="7"/>
        <v>446.88535929628557</v>
      </c>
      <c r="L89" s="28">
        <f t="shared" si="8"/>
        <v>335.16401947221419</v>
      </c>
      <c r="M89" s="29">
        <f t="shared" si="9"/>
        <v>223.44267964814279</v>
      </c>
    </row>
    <row r="90" spans="1:13" s="10" customFormat="1" ht="14.25" x14ac:dyDescent="0.2">
      <c r="A90" s="25" t="s">
        <v>97</v>
      </c>
      <c r="B90" s="26">
        <v>61</v>
      </c>
      <c r="C90" s="27">
        <f t="shared" ref="C90:C96" si="10">B90/226</f>
        <v>0.26991150442477874</v>
      </c>
      <c r="D90" s="27">
        <v>3.0999999999999999E-3</v>
      </c>
      <c r="E90" s="27">
        <f t="shared" ref="E90:E96" si="11">IF(D90&lt;MEDIAN($D$25:$D$96),MEDIAN($D$25:$D$96),D90)</f>
        <v>8.5000000000000006E-3</v>
      </c>
      <c r="F90" s="27">
        <f t="shared" ref="F90:F96" si="12">C90*E90</f>
        <v>2.2942477876106192E-3</v>
      </c>
      <c r="G90" s="27">
        <f t="shared" ref="G90:G96" si="13">(9*(F90-MIN($F$25:$F$96))/(MAX($F$25:$F$96)-MIN($F$25:$F$96))+1)/10</f>
        <v>0.11863694500274072</v>
      </c>
      <c r="H90" s="28">
        <f t="shared" ref="H90:H96" si="14">5000*1*1*G90</f>
        <v>593.18472501370354</v>
      </c>
      <c r="I90" s="28">
        <f t="shared" ref="I90:I96" si="15">5000*0.75*1*G90</f>
        <v>444.88854376027768</v>
      </c>
      <c r="J90" s="28">
        <f t="shared" ref="J90:J96" si="16">5000*0.5*1*G90</f>
        <v>296.59236250685177</v>
      </c>
      <c r="K90" s="28">
        <f t="shared" ref="K90:K96" si="17">5000*1*0.75*G90</f>
        <v>444.88854376027768</v>
      </c>
      <c r="L90" s="28">
        <f t="shared" ref="L90:L96" si="18">5000*0.75*0.75*G90</f>
        <v>333.66640782020829</v>
      </c>
      <c r="M90" s="29">
        <f t="shared" ref="M90:M96" si="19">5000*0.5*0.75*G90</f>
        <v>222.44427188013884</v>
      </c>
    </row>
    <row r="91" spans="1:13" s="10" customFormat="1" ht="14.25" x14ac:dyDescent="0.2">
      <c r="A91" s="25" t="s">
        <v>98</v>
      </c>
      <c r="B91" s="26">
        <v>60</v>
      </c>
      <c r="C91" s="27">
        <f t="shared" si="10"/>
        <v>0.26548672566371684</v>
      </c>
      <c r="D91" s="27">
        <v>4.4999999999999997E-3</v>
      </c>
      <c r="E91" s="27">
        <f t="shared" si="11"/>
        <v>8.5000000000000006E-3</v>
      </c>
      <c r="F91" s="27">
        <f t="shared" si="12"/>
        <v>2.2566371681415932E-3</v>
      </c>
      <c r="G91" s="27">
        <f t="shared" si="13"/>
        <v>0.11797133982407142</v>
      </c>
      <c r="H91" s="28">
        <f t="shared" si="14"/>
        <v>589.85669912035712</v>
      </c>
      <c r="I91" s="28">
        <f t="shared" si="15"/>
        <v>442.39252434026781</v>
      </c>
      <c r="J91" s="28">
        <f t="shared" si="16"/>
        <v>294.92834956017856</v>
      </c>
      <c r="K91" s="28">
        <f t="shared" si="17"/>
        <v>442.39252434026781</v>
      </c>
      <c r="L91" s="28">
        <f t="shared" si="18"/>
        <v>331.79439325520087</v>
      </c>
      <c r="M91" s="29">
        <f t="shared" si="19"/>
        <v>221.19626217013391</v>
      </c>
    </row>
    <row r="92" spans="1:13" s="10" customFormat="1" ht="14.25" x14ac:dyDescent="0.2">
      <c r="A92" s="25" t="s">
        <v>99</v>
      </c>
      <c r="B92" s="26">
        <v>52</v>
      </c>
      <c r="C92" s="27">
        <f t="shared" si="10"/>
        <v>0.23008849557522124</v>
      </c>
      <c r="D92" s="27">
        <v>5.1000000000000004E-3</v>
      </c>
      <c r="E92" s="27">
        <f t="shared" si="11"/>
        <v>8.5000000000000006E-3</v>
      </c>
      <c r="F92" s="27">
        <f t="shared" si="12"/>
        <v>1.9557522123893807E-3</v>
      </c>
      <c r="G92" s="27">
        <f t="shared" si="13"/>
        <v>0.11264649839471692</v>
      </c>
      <c r="H92" s="28">
        <f t="shared" si="14"/>
        <v>563.23249197358462</v>
      </c>
      <c r="I92" s="28">
        <f t="shared" si="15"/>
        <v>422.42436898018849</v>
      </c>
      <c r="J92" s="28">
        <f t="shared" si="16"/>
        <v>281.61624598679231</v>
      </c>
      <c r="K92" s="28">
        <f t="shared" si="17"/>
        <v>422.42436898018849</v>
      </c>
      <c r="L92" s="28">
        <f t="shared" si="18"/>
        <v>316.81827673514135</v>
      </c>
      <c r="M92" s="29">
        <f t="shared" si="19"/>
        <v>211.21218449009424</v>
      </c>
    </row>
    <row r="93" spans="1:13" s="10" customFormat="1" ht="14.25" x14ac:dyDescent="0.2">
      <c r="A93" s="25" t="s">
        <v>100</v>
      </c>
      <c r="B93" s="26">
        <v>49</v>
      </c>
      <c r="C93" s="27">
        <f t="shared" si="10"/>
        <v>0.2168141592920354</v>
      </c>
      <c r="D93" s="27">
        <v>8.6999999999999994E-3</v>
      </c>
      <c r="E93" s="27">
        <f t="shared" si="11"/>
        <v>8.6999999999999994E-3</v>
      </c>
      <c r="F93" s="27">
        <f t="shared" si="12"/>
        <v>1.8862831858407079E-3</v>
      </c>
      <c r="G93" s="27">
        <f t="shared" si="13"/>
        <v>0.11141708647646889</v>
      </c>
      <c r="H93" s="28">
        <f t="shared" si="14"/>
        <v>557.08543238234449</v>
      </c>
      <c r="I93" s="28">
        <f t="shared" si="15"/>
        <v>417.81407428675834</v>
      </c>
      <c r="J93" s="28">
        <f t="shared" si="16"/>
        <v>278.54271619117225</v>
      </c>
      <c r="K93" s="28">
        <f t="shared" si="17"/>
        <v>417.81407428675834</v>
      </c>
      <c r="L93" s="28">
        <f t="shared" si="18"/>
        <v>313.36055571506876</v>
      </c>
      <c r="M93" s="29">
        <f t="shared" si="19"/>
        <v>208.90703714337917</v>
      </c>
    </row>
    <row r="94" spans="1:13" s="10" customFormat="1" ht="14.25" x14ac:dyDescent="0.2">
      <c r="A94" s="25" t="s">
        <v>101</v>
      </c>
      <c r="B94" s="26">
        <v>37</v>
      </c>
      <c r="C94" s="27">
        <f t="shared" si="10"/>
        <v>0.16371681415929204</v>
      </c>
      <c r="D94" s="27">
        <v>8.6999999999999994E-3</v>
      </c>
      <c r="E94" s="27">
        <f t="shared" si="11"/>
        <v>8.6999999999999994E-3</v>
      </c>
      <c r="F94" s="27">
        <f t="shared" si="12"/>
        <v>1.4243362831858407E-3</v>
      </c>
      <c r="G94" s="27">
        <f t="shared" si="13"/>
        <v>0.10324188875257759</v>
      </c>
      <c r="H94" s="28">
        <f t="shared" si="14"/>
        <v>516.20944376288799</v>
      </c>
      <c r="I94" s="28">
        <f t="shared" si="15"/>
        <v>387.15708282216593</v>
      </c>
      <c r="J94" s="28">
        <f t="shared" si="16"/>
        <v>258.10472188144399</v>
      </c>
      <c r="K94" s="28">
        <f t="shared" si="17"/>
        <v>387.15708282216593</v>
      </c>
      <c r="L94" s="28">
        <f t="shared" si="18"/>
        <v>290.36781211662446</v>
      </c>
      <c r="M94" s="29">
        <f t="shared" si="19"/>
        <v>193.57854141108297</v>
      </c>
    </row>
    <row r="95" spans="1:13" s="10" customFormat="1" ht="14.25" x14ac:dyDescent="0.2">
      <c r="A95" s="25" t="s">
        <v>102</v>
      </c>
      <c r="B95" s="26">
        <v>37</v>
      </c>
      <c r="C95" s="27">
        <f t="shared" si="10"/>
        <v>0.16371681415929204</v>
      </c>
      <c r="D95" s="27">
        <v>3.3999999999999998E-3</v>
      </c>
      <c r="E95" s="27">
        <f t="shared" si="11"/>
        <v>8.5000000000000006E-3</v>
      </c>
      <c r="F95" s="27">
        <f t="shared" si="12"/>
        <v>1.3915929203539824E-3</v>
      </c>
      <c r="G95" s="27">
        <f t="shared" si="13"/>
        <v>0.10266242071467724</v>
      </c>
      <c r="H95" s="28">
        <f t="shared" si="14"/>
        <v>513.31210357338614</v>
      </c>
      <c r="I95" s="28">
        <f t="shared" si="15"/>
        <v>384.98407768003966</v>
      </c>
      <c r="J95" s="28">
        <f t="shared" si="16"/>
        <v>256.65605178669307</v>
      </c>
      <c r="K95" s="28">
        <f t="shared" si="17"/>
        <v>384.98407768003966</v>
      </c>
      <c r="L95" s="28">
        <f t="shared" si="18"/>
        <v>288.73805826002973</v>
      </c>
      <c r="M95" s="29">
        <f t="shared" si="19"/>
        <v>192.49203884001983</v>
      </c>
    </row>
    <row r="96" spans="1:13" s="10" customFormat="1" ht="14.25" x14ac:dyDescent="0.2">
      <c r="A96" s="25" t="s">
        <v>103</v>
      </c>
      <c r="B96" s="26">
        <v>33</v>
      </c>
      <c r="C96" s="27">
        <f t="shared" si="10"/>
        <v>0.14601769911504425</v>
      </c>
      <c r="D96" s="27">
        <v>3.3E-3</v>
      </c>
      <c r="E96" s="27">
        <f t="shared" si="11"/>
        <v>8.5000000000000006E-3</v>
      </c>
      <c r="F96" s="27">
        <f t="shared" si="12"/>
        <v>1.2411504424778763E-3</v>
      </c>
      <c r="G96" s="27">
        <f t="shared" si="13"/>
        <v>0.1</v>
      </c>
      <c r="H96" s="28">
        <f t="shared" si="14"/>
        <v>500</v>
      </c>
      <c r="I96" s="28">
        <f t="shared" si="15"/>
        <v>375</v>
      </c>
      <c r="J96" s="28">
        <f t="shared" si="16"/>
        <v>250</v>
      </c>
      <c r="K96" s="28">
        <f t="shared" si="17"/>
        <v>375</v>
      </c>
      <c r="L96" s="28">
        <f t="shared" si="18"/>
        <v>281.25</v>
      </c>
      <c r="M96" s="29">
        <f t="shared" si="19"/>
        <v>187.5</v>
      </c>
    </row>
    <row r="97" spans="1:13" ht="15" thickBot="1" x14ac:dyDescent="0.25">
      <c r="A97" s="30" t="s">
        <v>104</v>
      </c>
      <c r="B97" s="31" t="s">
        <v>116</v>
      </c>
      <c r="C97" s="31" t="s">
        <v>116</v>
      </c>
      <c r="D97" s="32" t="s">
        <v>116</v>
      </c>
      <c r="E97" s="31" t="s">
        <v>116</v>
      </c>
      <c r="F97" s="31" t="s">
        <v>116</v>
      </c>
      <c r="G97" s="33">
        <v>0.1</v>
      </c>
      <c r="H97" s="31">
        <v>500</v>
      </c>
      <c r="I97" s="31">
        <v>375</v>
      </c>
      <c r="J97" s="31">
        <v>250</v>
      </c>
      <c r="K97" s="31">
        <v>375</v>
      </c>
      <c r="L97" s="31">
        <v>281</v>
      </c>
      <c r="M97" s="34">
        <v>188</v>
      </c>
    </row>
    <row r="98" spans="1:13" ht="13.5" thickTop="1" x14ac:dyDescent="0.2"/>
  </sheetData>
  <mergeCells count="11">
    <mergeCell ref="A10:M10"/>
    <mergeCell ref="A1:M1"/>
    <mergeCell ref="H23:J23"/>
    <mergeCell ref="K23:M23"/>
    <mergeCell ref="A23:A24"/>
    <mergeCell ref="B23:B24"/>
    <mergeCell ref="C23:C24"/>
    <mergeCell ref="D23:D24"/>
    <mergeCell ref="E23:E24"/>
    <mergeCell ref="F23:F24"/>
    <mergeCell ref="G23:G24"/>
  </mergeCells>
  <pageMargins left="0.23622047244094491" right="0.23622047244094491" top="0.74803149606299213" bottom="0.74803149606299213" header="0.31496062992125984" footer="0.31496062992125984"/>
  <pageSetup paperSize="9" scale="72" fitToHeight="0" orientation="portrait" r:id="rId1"/>
  <headerFooter>
    <oddFooter>Strana &amp;P z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showGridLines="0" workbookViewId="0">
      <selection activeCell="E12" sqref="E12"/>
    </sheetView>
  </sheetViews>
  <sheetFormatPr defaultRowHeight="14.25" x14ac:dyDescent="0.2"/>
  <sheetData>
    <row r="1" spans="1:1" s="50" customFormat="1" ht="20.25" x14ac:dyDescent="0.3">
      <c r="A1" s="49" t="s">
        <v>140</v>
      </c>
    </row>
    <row r="2" spans="1:1" ht="15" x14ac:dyDescent="0.25">
      <c r="A2" s="48"/>
    </row>
    <row r="3" spans="1:1" ht="15" x14ac:dyDescent="0.25">
      <c r="A3" t="s">
        <v>141</v>
      </c>
    </row>
    <row r="4" spans="1:1" ht="15" x14ac:dyDescent="0.25">
      <c r="A4" t="s">
        <v>142</v>
      </c>
    </row>
    <row r="5" spans="1:1" ht="15" x14ac:dyDescent="0.25">
      <c r="A5" t="s">
        <v>143</v>
      </c>
    </row>
    <row r="6" spans="1:1" ht="15" x14ac:dyDescent="0.25">
      <c r="A6" t="s">
        <v>145</v>
      </c>
    </row>
    <row r="7" spans="1:1" ht="15" x14ac:dyDescent="0.25">
      <c r="A7" t="s">
        <v>144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50585557C2E043AE1EBBE58EE11EE3" ma:contentTypeVersion="0" ma:contentTypeDescription="Umožňuje vytvoriť nový dokument." ma:contentTypeScope="" ma:versionID="dd9d27361932a33f91152fb8ab42d29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FB0BBB1-0E6C-4961-893A-C7E096B88FEA}">
  <ds:schemaRefs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terms/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312E932-60C7-4EC5-B686-03A7BCB9B0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46FC6EE-F998-4D28-9F1F-76C1E9A70D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3</vt:i4>
      </vt:variant>
    </vt:vector>
  </HeadingPairs>
  <TitlesOfParts>
    <vt:vector size="6" baseType="lpstr">
      <vt:lpstr>Nár.šport.projekt</vt:lpstr>
      <vt:lpstr>Kritériá</vt:lpstr>
      <vt:lpstr>Skratky</vt:lpstr>
      <vt:lpstr>Kritériá!Názvy_tlače</vt:lpstr>
      <vt:lpstr>Nár.šport.projekt!Názvy_tlače</vt:lpstr>
      <vt:lpstr>Nár.šport.projekt!Oblasť_tlače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Janíčková Lýdia</dc:creator>
  <cp:lastModifiedBy>Janíčková Lýdia</cp:lastModifiedBy>
  <cp:lastPrinted>2021-05-10T07:57:24Z</cp:lastPrinted>
  <dcterms:created xsi:type="dcterms:W3CDTF">2018-05-09T06:28:34Z</dcterms:created>
  <dcterms:modified xsi:type="dcterms:W3CDTF">2021-05-19T13:18:05Z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0x0101009A50585557C2E043AE1EBBE58EE11EE3</vt:lpwstr>
  </property>
</Properties>
</file>