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4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lukas.bosnak\Documents\Výročná správa 2020\Zverejnená VS 2020\"/>
    </mc:Choice>
  </mc:AlternateContent>
  <xr:revisionPtr revIDLastSave="0" documentId="13_ncr:1_{0ADAAE99-6241-4CCD-BC9F-A73BAEB235DA}" xr6:coauthVersionLast="36" xr6:coauthVersionMax="36" xr10:uidLastSave="{00000000-0000-0000-0000-000000000000}"/>
  <bookViews>
    <workbookView xWindow="0" yWindow="0" windowWidth="23040" windowHeight="9060" tabRatio="840" activeTab="19" xr2:uid="{00000000-000D-0000-FFFF-FFFF00000000}"/>
  </bookViews>
  <sheets>
    <sheet name="obal" sheetId="108" r:id="rId1"/>
    <sheet name="zoznam tabuliek" sheetId="107" r:id="rId2"/>
    <sheet name="skratky VŠ" sheetId="47" r:id="rId3"/>
    <sheet name="T1-počet študentov" sheetId="157" r:id="rId4"/>
    <sheet name="T2 -študenti podľa odborov" sheetId="152" r:id="rId5"/>
    <sheet name="T3- podiel vš na počte študent" sheetId="153" r:id="rId6"/>
    <sheet name="T4- abs-podľa odborov" sheetId="154" r:id="rId7"/>
    <sheet name="T5- abs podiel škôl" sheetId="155" r:id="rId8"/>
    <sheet name="T6-PKIpo odboroch-2020" sheetId="158" r:id="rId9"/>
    <sheet name="T7-PKIvek-2020" sheetId="159" r:id="rId10"/>
    <sheet name="T8-PK maturanti-2020" sheetId="160" r:id="rId11"/>
    <sheet name="T9-PK II. stupeň-2020" sheetId="161" r:id="rId12"/>
    <sheet name="T10- Počty a platy" sheetId="162" r:id="rId13"/>
    <sheet name="T11a- Počty zam." sheetId="183" r:id="rId14"/>
    <sheet name="T11b -počty a platy zamestnanc" sheetId="156" r:id="rId15"/>
    <sheet name="T11c - Výberové konania" sheetId="146" r:id="rId16"/>
    <sheet name="T12 - Vymenovaní prof." sheetId="179" r:id="rId17"/>
    <sheet name="T13a-VVŠ VEGA" sheetId="51" r:id="rId18"/>
    <sheet name="T13b-komisie VEGA" sheetId="52" r:id="rId19"/>
    <sheet name="T14-VVŠ KEGA" sheetId="53" r:id="rId20"/>
    <sheet name="T15a-VVŠ APVV" sheetId="164" r:id="rId21"/>
    <sheet name="T15b - VVŠ APVV " sheetId="165" r:id="rId22"/>
    <sheet name="T 16a-CREPČ prehľad" sheetId="177" r:id="rId23"/>
    <sheet name="T 16b- počet citácií" sheetId="149" r:id="rId24"/>
    <sheet name="T 16c- počet publikácií" sheetId="150" r:id="rId25"/>
    <sheet name="T 16d- svetový citačný ohlas" sheetId="151" r:id="rId26"/>
    <sheet name="16e-CREUČ" sheetId="178" r:id="rId27"/>
    <sheet name="T 17_soc. štip_2019_2020" sheetId="180" r:id="rId28"/>
    <sheet name="T18-Ubytovanie" sheetId="163" r:id="rId29"/>
    <sheet name="T19a-Súvaha_A_2020" sheetId="167" r:id="rId30"/>
    <sheet name="T19b-Súvaha_P_2020 " sheetId="168" r:id="rId31"/>
    <sheet name="T20-Výnosy_2020" sheetId="169" r:id="rId32"/>
    <sheet name="T21-Náklady_2020" sheetId="170" r:id="rId33"/>
    <sheet name="T22-VH_2020" sheetId="171" r:id="rId34"/>
    <sheet name="T23-Náklady_soc. star._2020" sheetId="172" r:id="rId35"/>
    <sheet name="T24-Výnosy_soc.star._2020" sheetId="173" r:id="rId36"/>
    <sheet name="T25-VH_ soc. star._2020" sheetId="175" r:id="rId37"/>
    <sheet name="T26-384 -rok 2020" sheetId="176" r:id="rId38"/>
    <sheet name="T27- Kultúra a šport_2020" sheetId="166" r:id="rId39"/>
  </sheets>
  <externalReferences>
    <externalReference r:id="rId40"/>
    <externalReference r:id="rId41"/>
    <externalReference r:id="rId42"/>
  </externalReferences>
  <definedNames>
    <definedName name="_______kmp1" localSheetId="12">#REF!</definedName>
    <definedName name="_______kmp1" localSheetId="28">#REF!</definedName>
    <definedName name="_______kmp1" localSheetId="3">#REF!</definedName>
    <definedName name="_______kmp1" localSheetId="8">#REF!</definedName>
    <definedName name="_______kmp1" localSheetId="9">#REF!</definedName>
    <definedName name="_______kmp1" localSheetId="10">#REF!</definedName>
    <definedName name="_______kmp1" localSheetId="11">#REF!</definedName>
    <definedName name="_______kmp1">#REF!</definedName>
    <definedName name="_______kmt1" localSheetId="12">#REF!</definedName>
    <definedName name="_______kmt1" localSheetId="28">#REF!</definedName>
    <definedName name="_______kmt1" localSheetId="3">#REF!</definedName>
    <definedName name="_______kmt1" localSheetId="8">#REF!</definedName>
    <definedName name="_______kmt1" localSheetId="9">#REF!</definedName>
    <definedName name="_______kmt1" localSheetId="10">#REF!</definedName>
    <definedName name="_______kmt1" localSheetId="11">#REF!</definedName>
    <definedName name="_______kmt1">#REF!</definedName>
    <definedName name="____T1" localSheetId="12">#REF!</definedName>
    <definedName name="____T1" localSheetId="28">#REF!</definedName>
    <definedName name="____T1" localSheetId="3">#REF!</definedName>
    <definedName name="____T1" localSheetId="8">#REF!</definedName>
    <definedName name="____T1" localSheetId="9">#REF!</definedName>
    <definedName name="____T1" localSheetId="10">#REF!</definedName>
    <definedName name="____T1" localSheetId="11">#REF!</definedName>
    <definedName name="____T1">#REF!</definedName>
    <definedName name="____wd1">[1]vahy!$B$1</definedName>
    <definedName name="____wd3">[1]vahy!$B$3</definedName>
    <definedName name="____we1">[1]vahy!$B$2</definedName>
    <definedName name="____we3">[1]vahy!$B$4</definedName>
    <definedName name="___kmp1" localSheetId="12">#REF!</definedName>
    <definedName name="___kmp1" localSheetId="28">#REF!</definedName>
    <definedName name="___kmp1" localSheetId="3">#REF!</definedName>
    <definedName name="___kmp1" localSheetId="8">#REF!</definedName>
    <definedName name="___kmp1" localSheetId="9">#REF!</definedName>
    <definedName name="___kmp1" localSheetId="10">#REF!</definedName>
    <definedName name="___kmp1" localSheetId="11">#REF!</definedName>
    <definedName name="___kmp1">#REF!</definedName>
    <definedName name="___kmt1" localSheetId="12">#REF!</definedName>
    <definedName name="___kmt1" localSheetId="28">#REF!</definedName>
    <definedName name="___kmt1" localSheetId="3">#REF!</definedName>
    <definedName name="___kmt1" localSheetId="8">#REF!</definedName>
    <definedName name="___kmt1" localSheetId="9">#REF!</definedName>
    <definedName name="___kmt1" localSheetId="10">#REF!</definedName>
    <definedName name="___kmt1" localSheetId="11">#REF!</definedName>
    <definedName name="___kmt1">#REF!</definedName>
    <definedName name="___T1" localSheetId="12">#REF!</definedName>
    <definedName name="___T1" localSheetId="28">#REF!</definedName>
    <definedName name="___T1" localSheetId="3">#REF!</definedName>
    <definedName name="___T1" localSheetId="8">#REF!</definedName>
    <definedName name="___T1" localSheetId="9">#REF!</definedName>
    <definedName name="___T1" localSheetId="10">#REF!</definedName>
    <definedName name="___T1" localSheetId="11">#REF!</definedName>
    <definedName name="___T1">#REF!</definedName>
    <definedName name="___wd1">[1]vahy!$B$1</definedName>
    <definedName name="___wd3">[1]vahy!$B$3</definedName>
    <definedName name="___we1">[1]vahy!$B$2</definedName>
    <definedName name="___we3">[1]vahy!$B$4</definedName>
    <definedName name="__kmp1" localSheetId="12">#REF!</definedName>
    <definedName name="__kmp1" localSheetId="28">#REF!</definedName>
    <definedName name="__kmp1" localSheetId="3">#REF!</definedName>
    <definedName name="__kmp1" localSheetId="8">#REF!</definedName>
    <definedName name="__kmp1" localSheetId="9">#REF!</definedName>
    <definedName name="__kmp1" localSheetId="10">#REF!</definedName>
    <definedName name="__kmp1" localSheetId="11">#REF!</definedName>
    <definedName name="__kmp1">#REF!</definedName>
    <definedName name="__kmt1" localSheetId="12">#REF!</definedName>
    <definedName name="__kmt1" localSheetId="28">#REF!</definedName>
    <definedName name="__kmt1" localSheetId="3">#REF!</definedName>
    <definedName name="__kmt1" localSheetId="8">#REF!</definedName>
    <definedName name="__kmt1" localSheetId="9">#REF!</definedName>
    <definedName name="__kmt1" localSheetId="10">#REF!</definedName>
    <definedName name="__kmt1" localSheetId="11">#REF!</definedName>
    <definedName name="__kmt1">#REF!</definedName>
    <definedName name="__T1" localSheetId="12">#REF!</definedName>
    <definedName name="__T1" localSheetId="28">#REF!</definedName>
    <definedName name="__T1" localSheetId="3">#REF!</definedName>
    <definedName name="__T1" localSheetId="8">#REF!</definedName>
    <definedName name="__T1" localSheetId="9">#REF!</definedName>
    <definedName name="__T1" localSheetId="10">#REF!</definedName>
    <definedName name="__T1" localSheetId="11">#REF!</definedName>
    <definedName name="__T1">#REF!</definedName>
    <definedName name="__wd1">[1]vahy!$B$1</definedName>
    <definedName name="__wd3">[1]vahy!$B$3</definedName>
    <definedName name="__we1">[1]vahy!$B$2</definedName>
    <definedName name="__we3">[1]vahy!$B$4</definedName>
    <definedName name="_xlnm._FilterDatabase" localSheetId="22" hidden="1">'T 16a-CREPČ prehľad'!$A$2:$C$88</definedName>
    <definedName name="_kmp1" localSheetId="12">#REF!</definedName>
    <definedName name="_kmp1" localSheetId="28">#REF!</definedName>
    <definedName name="_kmp1" localSheetId="3">#REF!</definedName>
    <definedName name="_kmp1" localSheetId="8">#REF!</definedName>
    <definedName name="_kmp1" localSheetId="9">#REF!</definedName>
    <definedName name="_kmp1" localSheetId="10">#REF!</definedName>
    <definedName name="_kmp1" localSheetId="11">#REF!</definedName>
    <definedName name="_kmp1">#REF!</definedName>
    <definedName name="_kmt1" localSheetId="12">#REF!</definedName>
    <definedName name="_kmt1" localSheetId="28">#REF!</definedName>
    <definedName name="_kmt1" localSheetId="3">#REF!</definedName>
    <definedName name="_kmt1" localSheetId="8">#REF!</definedName>
    <definedName name="_kmt1" localSheetId="9">#REF!</definedName>
    <definedName name="_kmt1" localSheetId="10">#REF!</definedName>
    <definedName name="_kmt1" localSheetId="11">#REF!</definedName>
    <definedName name="_kmt1">#REF!</definedName>
    <definedName name="_T1" localSheetId="12">#REF!</definedName>
    <definedName name="_T1" localSheetId="28">#REF!</definedName>
    <definedName name="_T1" localSheetId="3">#REF!</definedName>
    <definedName name="_T1" localSheetId="8">#REF!</definedName>
    <definedName name="_T1" localSheetId="9">#REF!</definedName>
    <definedName name="_T1" localSheetId="10">#REF!</definedName>
    <definedName name="_T1" localSheetId="11">#REF!</definedName>
    <definedName name="_T1">#REF!</definedName>
    <definedName name="_wd1">[1]vahy!$B$1</definedName>
    <definedName name="_wd3">[1]vahy!$B$3</definedName>
    <definedName name="_we1">[1]vahy!$B$2</definedName>
    <definedName name="_we3">[1]vahy!$B$4</definedName>
    <definedName name="aaa" hidden="1">3</definedName>
    <definedName name="denní" localSheetId="12">#REF!</definedName>
    <definedName name="denní" localSheetId="28">#REF!</definedName>
    <definedName name="denní" localSheetId="3">#REF!</definedName>
    <definedName name="denní" localSheetId="8">#REF!</definedName>
    <definedName name="denní" localSheetId="9">#REF!</definedName>
    <definedName name="denní" localSheetId="10">#REF!</definedName>
    <definedName name="denní" localSheetId="11">#REF!</definedName>
    <definedName name="denní">#REF!</definedName>
    <definedName name="dokpo" localSheetId="12">#REF!</definedName>
    <definedName name="dokpo" localSheetId="28">#REF!</definedName>
    <definedName name="dokpo" localSheetId="3">#REF!</definedName>
    <definedName name="dokpo" localSheetId="8">#REF!</definedName>
    <definedName name="dokpo" localSheetId="9">#REF!</definedName>
    <definedName name="dokpo" localSheetId="10">#REF!</definedName>
    <definedName name="dokpo" localSheetId="11">#REF!</definedName>
    <definedName name="dokpo">#REF!</definedName>
    <definedName name="dokpred" localSheetId="12">#REF!</definedName>
    <definedName name="dokpred" localSheetId="28">#REF!</definedName>
    <definedName name="dokpred" localSheetId="3">#REF!</definedName>
    <definedName name="dokpred" localSheetId="8">#REF!</definedName>
    <definedName name="dokpred" localSheetId="9">#REF!</definedName>
    <definedName name="dokpred" localSheetId="10">#REF!</definedName>
    <definedName name="dokpred" localSheetId="11">#REF!</definedName>
    <definedName name="dokpred">#REF!</definedName>
    <definedName name="druhý" localSheetId="12">#REF!</definedName>
    <definedName name="druhý" localSheetId="28">#REF!</definedName>
    <definedName name="druhý" localSheetId="3">#REF!</definedName>
    <definedName name="druhý" localSheetId="8">#REF!</definedName>
    <definedName name="druhý" localSheetId="9">#REF!</definedName>
    <definedName name="druhý" localSheetId="10">#REF!</definedName>
    <definedName name="druhý" localSheetId="11">#REF!</definedName>
    <definedName name="druhý">#REF!</definedName>
    <definedName name="exterdruhý" localSheetId="12">#REF!</definedName>
    <definedName name="exterdruhý" localSheetId="28">#REF!</definedName>
    <definedName name="exterdruhý" localSheetId="3">#REF!</definedName>
    <definedName name="exterdruhý" localSheetId="8">#REF!</definedName>
    <definedName name="exterdruhý" localSheetId="9">#REF!</definedName>
    <definedName name="exterdruhý" localSheetId="10">#REF!</definedName>
    <definedName name="exterdruhý" localSheetId="11">#REF!</definedName>
    <definedName name="exterdruhý">#REF!</definedName>
    <definedName name="externeplat" localSheetId="12">#REF!</definedName>
    <definedName name="externeplat" localSheetId="28">#REF!</definedName>
    <definedName name="externeplat" localSheetId="3">#REF!</definedName>
    <definedName name="externeplat" localSheetId="8">#REF!</definedName>
    <definedName name="externeplat" localSheetId="9">#REF!</definedName>
    <definedName name="externeplat" localSheetId="10">#REF!</definedName>
    <definedName name="externeplat" localSheetId="11">#REF!</definedName>
    <definedName name="externeplat">#REF!</definedName>
    <definedName name="exterplat" localSheetId="12">#REF!</definedName>
    <definedName name="exterplat" localSheetId="28">#REF!</definedName>
    <definedName name="exterplat" localSheetId="3">#REF!</definedName>
    <definedName name="exterplat" localSheetId="8">#REF!</definedName>
    <definedName name="exterplat" localSheetId="9">#REF!</definedName>
    <definedName name="exterplat" localSheetId="10">#REF!</definedName>
    <definedName name="exterplat" localSheetId="11">#REF!</definedName>
    <definedName name="exterplat">#REF!</definedName>
    <definedName name="KKS_doc" localSheetId="12">#REF!</definedName>
    <definedName name="KKS_doc" localSheetId="28">#REF!</definedName>
    <definedName name="KKS_doc" localSheetId="3">#REF!</definedName>
    <definedName name="KKS_doc" localSheetId="8">#REF!</definedName>
    <definedName name="KKS_doc" localSheetId="9">#REF!</definedName>
    <definedName name="KKS_doc" localSheetId="10">#REF!</definedName>
    <definedName name="KKS_doc" localSheetId="11">#REF!</definedName>
    <definedName name="KKS_doc">#REF!</definedName>
    <definedName name="KKS_ost" localSheetId="12">#REF!</definedName>
    <definedName name="KKS_ost" localSheetId="28">#REF!</definedName>
    <definedName name="KKS_ost" localSheetId="3">#REF!</definedName>
    <definedName name="KKS_ost" localSheetId="8">#REF!</definedName>
    <definedName name="KKS_ost" localSheetId="9">#REF!</definedName>
    <definedName name="KKS_ost" localSheetId="10">#REF!</definedName>
    <definedName name="KKS_ost" localSheetId="11">#REF!</definedName>
    <definedName name="KKS_ost">#REF!</definedName>
    <definedName name="KKS_phd" localSheetId="12">#REF!</definedName>
    <definedName name="KKS_phd" localSheetId="28">#REF!</definedName>
    <definedName name="KKS_phd" localSheetId="3">#REF!</definedName>
    <definedName name="KKS_phd" localSheetId="8">#REF!</definedName>
    <definedName name="KKS_phd" localSheetId="9">#REF!</definedName>
    <definedName name="KKS_phd" localSheetId="10">#REF!</definedName>
    <definedName name="KKS_phd" localSheetId="11">#REF!</definedName>
    <definedName name="KKS_phd">#REF!</definedName>
    <definedName name="KKS_prof" localSheetId="12">#REF!</definedName>
    <definedName name="KKS_prof" localSheetId="28">#REF!</definedName>
    <definedName name="KKS_prof" localSheetId="3">#REF!</definedName>
    <definedName name="KKS_prof" localSheetId="8">#REF!</definedName>
    <definedName name="KKS_prof" localSheetId="9">#REF!</definedName>
    <definedName name="KKS_prof" localSheetId="10">#REF!</definedName>
    <definedName name="KKS_prof" localSheetId="11">#REF!</definedName>
    <definedName name="KKS_prof">#REF!</definedName>
    <definedName name="koef_gm_mzdy" localSheetId="12">#REF!</definedName>
    <definedName name="koef_gm_mzdy" localSheetId="28">#REF!</definedName>
    <definedName name="koef_gm_mzdy" localSheetId="3">#REF!</definedName>
    <definedName name="koef_gm_mzdy" localSheetId="8">#REF!</definedName>
    <definedName name="koef_gm_mzdy" localSheetId="9">#REF!</definedName>
    <definedName name="koef_gm_mzdy" localSheetId="10">#REF!</definedName>
    <definedName name="koef_gm_mzdy" localSheetId="11">#REF!</definedName>
    <definedName name="koef_gm_mzdy">#REF!</definedName>
    <definedName name="koef_kpn" localSheetId="12">#REF!</definedName>
    <definedName name="koef_kpn" localSheetId="28">#REF!</definedName>
    <definedName name="koef_kpn" localSheetId="3">#REF!</definedName>
    <definedName name="koef_kpn" localSheetId="8">#REF!</definedName>
    <definedName name="koef_kpn" localSheetId="9">#REF!</definedName>
    <definedName name="koef_kpn" localSheetId="10">#REF!</definedName>
    <definedName name="koef_kpn" localSheetId="11">#REF!</definedName>
    <definedName name="koef_kpn">#REF!</definedName>
    <definedName name="koef_prer_nad_gm_mzdy" localSheetId="12">#REF!</definedName>
    <definedName name="koef_prer_nad_gm_mzdy" localSheetId="28">#REF!</definedName>
    <definedName name="koef_prer_nad_gm_mzdy" localSheetId="3">#REF!</definedName>
    <definedName name="koef_prer_nad_gm_mzdy" localSheetId="8">#REF!</definedName>
    <definedName name="koef_prer_nad_gm_mzdy" localSheetId="9">#REF!</definedName>
    <definedName name="koef_prer_nad_gm_mzdy" localSheetId="10">#REF!</definedName>
    <definedName name="koef_prer_nad_gm_mzdy" localSheetId="11">#REF!</definedName>
    <definedName name="koef_prer_nad_gm_mzdy">#REF!</definedName>
    <definedName name="koef_PV" localSheetId="12">#REF!</definedName>
    <definedName name="koef_PV" localSheetId="28">#REF!</definedName>
    <definedName name="koef_PV" localSheetId="3">#REF!</definedName>
    <definedName name="koef_PV" localSheetId="8">#REF!</definedName>
    <definedName name="koef_PV" localSheetId="9">#REF!</definedName>
    <definedName name="koef_PV" localSheetId="10">#REF!</definedName>
    <definedName name="koef_PV" localSheetId="11">#REF!</definedName>
    <definedName name="koef_PV">#REF!</definedName>
    <definedName name="koef_udr_kat1" localSheetId="12">#REF!</definedName>
    <definedName name="koef_udr_kat1" localSheetId="28">#REF!</definedName>
    <definedName name="koef_udr_kat1" localSheetId="3">#REF!</definedName>
    <definedName name="koef_udr_kat1" localSheetId="8">#REF!</definedName>
    <definedName name="koef_udr_kat1" localSheetId="9">#REF!</definedName>
    <definedName name="koef_udr_kat1" localSheetId="10">#REF!</definedName>
    <definedName name="koef_udr_kat1" localSheetId="11">#REF!</definedName>
    <definedName name="koef_udr_kat1">#REF!</definedName>
    <definedName name="koef_udr_kat2" localSheetId="12">#REF!</definedName>
    <definedName name="koef_udr_kat2" localSheetId="28">#REF!</definedName>
    <definedName name="koef_udr_kat2" localSheetId="3">#REF!</definedName>
    <definedName name="koef_udr_kat2" localSheetId="8">#REF!</definedName>
    <definedName name="koef_udr_kat2" localSheetId="9">#REF!</definedName>
    <definedName name="koef_udr_kat2" localSheetId="10">#REF!</definedName>
    <definedName name="koef_udr_kat2" localSheetId="11">#REF!</definedName>
    <definedName name="koef_udr_kat2">#REF!</definedName>
    <definedName name="koef_udr_kat3" localSheetId="12">#REF!</definedName>
    <definedName name="koef_udr_kat3" localSheetId="28">#REF!</definedName>
    <definedName name="koef_udr_kat3" localSheetId="3">#REF!</definedName>
    <definedName name="koef_udr_kat3" localSheetId="8">#REF!</definedName>
    <definedName name="koef_udr_kat3" localSheetId="9">#REF!</definedName>
    <definedName name="koef_udr_kat3" localSheetId="10">#REF!</definedName>
    <definedName name="koef_udr_kat3" localSheetId="11">#REF!</definedName>
    <definedName name="koef_udr_kat3">#REF!</definedName>
    <definedName name="koef_VV" localSheetId="12">#REF!</definedName>
    <definedName name="koef_VV" localSheetId="28">#REF!</definedName>
    <definedName name="koef_VV" localSheetId="3">#REF!</definedName>
    <definedName name="koef_VV" localSheetId="8">#REF!</definedName>
    <definedName name="koef_VV" localSheetId="9">#REF!</definedName>
    <definedName name="koef_VV" localSheetId="10">#REF!</definedName>
    <definedName name="koef_VV" localSheetId="11">#REF!</definedName>
    <definedName name="koef_VV">#REF!</definedName>
    <definedName name="kpn_ca_do" localSheetId="12">#REF!</definedName>
    <definedName name="kpn_ca_do" localSheetId="28">#REF!</definedName>
    <definedName name="kpn_ca_do" localSheetId="3">#REF!</definedName>
    <definedName name="kpn_ca_do" localSheetId="8">#REF!</definedName>
    <definedName name="kpn_ca_do" localSheetId="9">#REF!</definedName>
    <definedName name="kpn_ca_do" localSheetId="10">#REF!</definedName>
    <definedName name="kpn_ca_do" localSheetId="11">#REF!</definedName>
    <definedName name="kpn_ca_do">#REF!</definedName>
    <definedName name="kpn_ca_nad" localSheetId="12">#REF!</definedName>
    <definedName name="kpn_ca_nad" localSheetId="28">#REF!</definedName>
    <definedName name="kpn_ca_nad" localSheetId="3">#REF!</definedName>
    <definedName name="kpn_ca_nad" localSheetId="8">#REF!</definedName>
    <definedName name="kpn_ca_nad" localSheetId="9">#REF!</definedName>
    <definedName name="kpn_ca_nad" localSheetId="10">#REF!</definedName>
    <definedName name="kpn_ca_nad" localSheetId="11">#REF!</definedName>
    <definedName name="kpn_ca_nad">#REF!</definedName>
    <definedName name="kzk" localSheetId="12">#REF!</definedName>
    <definedName name="kzk" localSheetId="28">#REF!</definedName>
    <definedName name="kzk" localSheetId="3">#REF!</definedName>
    <definedName name="kzk" localSheetId="8">#REF!</definedName>
    <definedName name="kzk" localSheetId="9">#REF!</definedName>
    <definedName name="kzk" localSheetId="10">#REF!</definedName>
    <definedName name="kzk" localSheetId="11">#REF!</definedName>
    <definedName name="kzk">#REF!</definedName>
    <definedName name="kzspp" localSheetId="12">#REF!</definedName>
    <definedName name="kzspp" localSheetId="28">#REF!</definedName>
    <definedName name="kzspp" localSheetId="3">#REF!</definedName>
    <definedName name="kzspp" localSheetId="8">#REF!</definedName>
    <definedName name="kzspp" localSheetId="9">#REF!</definedName>
    <definedName name="kzspp" localSheetId="10">#REF!</definedName>
    <definedName name="kzspp" localSheetId="11">#REF!</definedName>
    <definedName name="kzspp">#REF!</definedName>
    <definedName name="l" localSheetId="12">#REF!</definedName>
    <definedName name="l" localSheetId="28">#REF!</definedName>
    <definedName name="l" localSheetId="3">#REF!</definedName>
    <definedName name="l" localSheetId="8">#REF!</definedName>
    <definedName name="l" localSheetId="9">#REF!</definedName>
    <definedName name="l" localSheetId="10">#REF!</definedName>
    <definedName name="l" localSheetId="11">#REF!</definedName>
    <definedName name="l">#REF!</definedName>
    <definedName name="_xlnm.Print_Titles" localSheetId="11">'T9-PK II. stupeň-2020'!$1:$7</definedName>
    <definedName name="nefinanc">1</definedName>
    <definedName name="Nosvy">#REF!</definedName>
    <definedName name="_xlnm.Print_Area" localSheetId="2">'skratky VŠ'!#REF!</definedName>
    <definedName name="_xlnm.Print_Area" localSheetId="27">'T 17_soc. štip_2019_2020'!$A$1:$K$24</definedName>
    <definedName name="_xlnm.Print_Area" localSheetId="15">'T11c - Výberové konania'!$A$1:$P$36</definedName>
    <definedName name="_xlnm.Print_Area" localSheetId="29">'T19a-Súvaha_A_2020'!$A$1:$D$54</definedName>
    <definedName name="_xlnm.Print_Area" localSheetId="33">'T22-VH_2020'!$A$1:$L$23</definedName>
    <definedName name="_xlnm.Print_Area" localSheetId="11">'T9-PK II. stupeň-2020'!$A$1:$S$71</definedName>
    <definedName name="pm_s20" localSheetId="27">[2]Data!#REF!</definedName>
    <definedName name="pm_s20">[2]Data!#REF!</definedName>
    <definedName name="pocet_jedal" localSheetId="12">#REF!</definedName>
    <definedName name="pocet_jedal" localSheetId="28">#REF!</definedName>
    <definedName name="pocet_jedal" localSheetId="3">#REF!</definedName>
    <definedName name="pocet_jedal" localSheetId="8">#REF!</definedName>
    <definedName name="pocet_jedal" localSheetId="9">#REF!</definedName>
    <definedName name="pocet_jedal" localSheetId="10">#REF!</definedName>
    <definedName name="pocet_jedal" localSheetId="11">#REF!</definedName>
    <definedName name="pocet_jedal">#REF!</definedName>
    <definedName name="podiel" localSheetId="12">#REF!</definedName>
    <definedName name="podiel" localSheetId="28">#REF!</definedName>
    <definedName name="podiel" localSheetId="3">#REF!</definedName>
    <definedName name="podiel" localSheetId="8">#REF!</definedName>
    <definedName name="podiel" localSheetId="9">#REF!</definedName>
    <definedName name="podiel" localSheetId="10">#REF!</definedName>
    <definedName name="podiel" localSheetId="11">#REF!</definedName>
    <definedName name="podiel">#REF!</definedName>
    <definedName name="poistné" localSheetId="12">#REF!</definedName>
    <definedName name="poistné" localSheetId="28">#REF!</definedName>
    <definedName name="poistné" localSheetId="3">#REF!</definedName>
    <definedName name="poistné" localSheetId="8">#REF!</definedName>
    <definedName name="poistné" localSheetId="9">#REF!</definedName>
    <definedName name="poistné" localSheetId="10">#REF!</definedName>
    <definedName name="poistné" localSheetId="11">#REF!</definedName>
    <definedName name="poistné">#REF!</definedName>
    <definedName name="Pp_DrŠ_exist" localSheetId="12">#REF!</definedName>
    <definedName name="Pp_DrŠ_exist" localSheetId="28">#REF!</definedName>
    <definedName name="Pp_DrŠ_exist" localSheetId="3">#REF!</definedName>
    <definedName name="Pp_DrŠ_exist" localSheetId="8">#REF!</definedName>
    <definedName name="Pp_DrŠ_exist" localSheetId="9">#REF!</definedName>
    <definedName name="Pp_DrŠ_exist" localSheetId="10">#REF!</definedName>
    <definedName name="Pp_DrŠ_exist" localSheetId="11">#REF!</definedName>
    <definedName name="Pp_DrŠ_exist">#REF!</definedName>
    <definedName name="Pp_DrŠ_noví" localSheetId="12">#REF!</definedName>
    <definedName name="Pp_DrŠ_noví" localSheetId="28">#REF!</definedName>
    <definedName name="Pp_DrŠ_noví" localSheetId="3">#REF!</definedName>
    <definedName name="Pp_DrŠ_noví" localSheetId="8">#REF!</definedName>
    <definedName name="Pp_DrŠ_noví" localSheetId="9">#REF!</definedName>
    <definedName name="Pp_DrŠ_noví" localSheetId="10">#REF!</definedName>
    <definedName name="Pp_DrŠ_noví" localSheetId="11">#REF!</definedName>
    <definedName name="Pp_DrŠ_noví">#REF!</definedName>
    <definedName name="Pp_DrŠ_spolu" localSheetId="12">#REF!</definedName>
    <definedName name="Pp_DrŠ_spolu" localSheetId="28">#REF!</definedName>
    <definedName name="Pp_DrŠ_spolu" localSheetId="3">#REF!</definedName>
    <definedName name="Pp_DrŠ_spolu" localSheetId="8">#REF!</definedName>
    <definedName name="Pp_DrŠ_spolu" localSheetId="9">#REF!</definedName>
    <definedName name="Pp_DrŠ_spolu" localSheetId="10">#REF!</definedName>
    <definedName name="Pp_DrŠ_spolu" localSheetId="11">#REF!</definedName>
    <definedName name="Pp_DrŠ_spolu">#REF!</definedName>
    <definedName name="Pp_klinické_TaS" localSheetId="12">#REF!</definedName>
    <definedName name="Pp_klinické_TaS" localSheetId="28">#REF!</definedName>
    <definedName name="Pp_klinické_TaS" localSheetId="3">#REF!</definedName>
    <definedName name="Pp_klinické_TaS" localSheetId="8">#REF!</definedName>
    <definedName name="Pp_klinické_TaS" localSheetId="9">#REF!</definedName>
    <definedName name="Pp_klinické_TaS" localSheetId="10">#REF!</definedName>
    <definedName name="Pp_klinické_TaS" localSheetId="11">#REF!</definedName>
    <definedName name="Pp_klinické_TaS">#REF!</definedName>
    <definedName name="Pp_klinické_TaS_rozpísaný" localSheetId="12">#REF!</definedName>
    <definedName name="Pp_klinické_TaS_rozpísaný" localSheetId="28">#REF!</definedName>
    <definedName name="Pp_klinické_TaS_rozpísaný" localSheetId="3">#REF!</definedName>
    <definedName name="Pp_klinické_TaS_rozpísaný" localSheetId="8">#REF!</definedName>
    <definedName name="Pp_klinické_TaS_rozpísaný" localSheetId="9">#REF!</definedName>
    <definedName name="Pp_klinické_TaS_rozpísaný" localSheetId="10">#REF!</definedName>
    <definedName name="Pp_klinické_TaS_rozpísaný" localSheetId="11">#REF!</definedName>
    <definedName name="Pp_klinické_TaS_rozpísaný">#REF!</definedName>
    <definedName name="Pp_Rozvoj_BD" localSheetId="12">#REF!</definedName>
    <definedName name="Pp_Rozvoj_BD" localSheetId="28">#REF!</definedName>
    <definedName name="Pp_Rozvoj_BD" localSheetId="3">#REF!</definedName>
    <definedName name="Pp_Rozvoj_BD" localSheetId="8">#REF!</definedName>
    <definedName name="Pp_Rozvoj_BD" localSheetId="9">#REF!</definedName>
    <definedName name="Pp_Rozvoj_BD" localSheetId="10">#REF!</definedName>
    <definedName name="Pp_Rozvoj_BD" localSheetId="11">#REF!</definedName>
    <definedName name="Pp_Rozvoj_BD">#REF!</definedName>
    <definedName name="pp_s2" localSheetId="27">[2]Data!#REF!</definedName>
    <definedName name="pp_s2">[2]Data!#REF!</definedName>
    <definedName name="Pp_Soc_BD" localSheetId="12">#REF!</definedName>
    <definedName name="Pp_Soc_BD" localSheetId="28">#REF!</definedName>
    <definedName name="Pp_Soc_BD" localSheetId="3">#REF!</definedName>
    <definedName name="Pp_Soc_BD" localSheetId="8">#REF!</definedName>
    <definedName name="Pp_Soc_BD" localSheetId="9">#REF!</definedName>
    <definedName name="Pp_Soc_BD" localSheetId="10">#REF!</definedName>
    <definedName name="Pp_Soc_BD" localSheetId="11">#REF!</definedName>
    <definedName name="Pp_Soc_BD">#REF!</definedName>
    <definedName name="Pp_VaT_BD" localSheetId="12">#REF!</definedName>
    <definedName name="Pp_VaT_BD" localSheetId="28">#REF!</definedName>
    <definedName name="Pp_VaT_BD" localSheetId="3">#REF!</definedName>
    <definedName name="Pp_VaT_BD" localSheetId="8">#REF!</definedName>
    <definedName name="Pp_VaT_BD" localSheetId="9">#REF!</definedName>
    <definedName name="Pp_VaT_BD" localSheetId="10">#REF!</definedName>
    <definedName name="Pp_VaT_BD" localSheetId="11">#REF!</definedName>
    <definedName name="Pp_VaT_BD">#REF!</definedName>
    <definedName name="Pp_VaT_mzdy" localSheetId="12">#REF!</definedName>
    <definedName name="Pp_VaT_mzdy" localSheetId="28">#REF!</definedName>
    <definedName name="Pp_VaT_mzdy" localSheetId="3">#REF!</definedName>
    <definedName name="Pp_VaT_mzdy" localSheetId="8">#REF!</definedName>
    <definedName name="Pp_VaT_mzdy" localSheetId="9">#REF!</definedName>
    <definedName name="Pp_VaT_mzdy" localSheetId="10">#REF!</definedName>
    <definedName name="Pp_VaT_mzdy" localSheetId="11">#REF!</definedName>
    <definedName name="Pp_VaT_mzdy">#REF!</definedName>
    <definedName name="Pp_VaT_mzdy_rezerva" localSheetId="12">#REF!</definedName>
    <definedName name="Pp_VaT_mzdy_rezerva" localSheetId="28">#REF!</definedName>
    <definedName name="Pp_VaT_mzdy_rezerva" localSheetId="3">#REF!</definedName>
    <definedName name="Pp_VaT_mzdy_rezerva" localSheetId="8">#REF!</definedName>
    <definedName name="Pp_VaT_mzdy_rezerva" localSheetId="9">#REF!</definedName>
    <definedName name="Pp_VaT_mzdy_rezerva" localSheetId="10">#REF!</definedName>
    <definedName name="Pp_VaT_mzdy_rezerva" localSheetId="11">#REF!</definedName>
    <definedName name="Pp_VaT_mzdy_rezerva">#REF!</definedName>
    <definedName name="Pp_VaT_mzdy_zac_roka" localSheetId="12">#REF!</definedName>
    <definedName name="Pp_VaT_mzdy_zac_roka" localSheetId="28">#REF!</definedName>
    <definedName name="Pp_VaT_mzdy_zac_roka" localSheetId="3">#REF!</definedName>
    <definedName name="Pp_VaT_mzdy_zac_roka" localSheetId="8">#REF!</definedName>
    <definedName name="Pp_VaT_mzdy_zac_roka" localSheetId="9">#REF!</definedName>
    <definedName name="Pp_VaT_mzdy_zac_roka" localSheetId="10">#REF!</definedName>
    <definedName name="Pp_VaT_mzdy_zac_roka" localSheetId="11">#REF!</definedName>
    <definedName name="Pp_VaT_mzdy_zac_roka">#REF!</definedName>
    <definedName name="Pp_Vzdel_BD" localSheetId="12">#REF!</definedName>
    <definedName name="Pp_Vzdel_BD" localSheetId="28">#REF!</definedName>
    <definedName name="Pp_Vzdel_BD" localSheetId="3">#REF!</definedName>
    <definedName name="Pp_Vzdel_BD" localSheetId="8">#REF!</definedName>
    <definedName name="Pp_Vzdel_BD" localSheetId="9">#REF!</definedName>
    <definedName name="Pp_Vzdel_BD" localSheetId="10">#REF!</definedName>
    <definedName name="Pp_Vzdel_BD" localSheetId="11">#REF!</definedName>
    <definedName name="Pp_Vzdel_BD">#REF!</definedName>
    <definedName name="Pp_Vzdel_mzdy" localSheetId="12">#REF!</definedName>
    <definedName name="Pp_Vzdel_mzdy" localSheetId="28">#REF!</definedName>
    <definedName name="Pp_Vzdel_mzdy" localSheetId="3">#REF!</definedName>
    <definedName name="Pp_Vzdel_mzdy" localSheetId="8">#REF!</definedName>
    <definedName name="Pp_Vzdel_mzdy" localSheetId="9">#REF!</definedName>
    <definedName name="Pp_Vzdel_mzdy" localSheetId="10">#REF!</definedName>
    <definedName name="Pp_Vzdel_mzdy" localSheetId="11">#REF!</definedName>
    <definedName name="Pp_Vzdel_mzdy">#REF!</definedName>
    <definedName name="Pp_Vzdel_mzdy_kontr" localSheetId="12">#REF!</definedName>
    <definedName name="Pp_Vzdel_mzdy_kontr" localSheetId="28">#REF!</definedName>
    <definedName name="Pp_Vzdel_mzdy_kontr" localSheetId="3">#REF!</definedName>
    <definedName name="Pp_Vzdel_mzdy_kontr" localSheetId="8">#REF!</definedName>
    <definedName name="Pp_Vzdel_mzdy_kontr" localSheetId="9">#REF!</definedName>
    <definedName name="Pp_Vzdel_mzdy_kontr" localSheetId="10">#REF!</definedName>
    <definedName name="Pp_Vzdel_mzdy_kontr" localSheetId="11">#REF!</definedName>
    <definedName name="Pp_Vzdel_mzdy_kontr">#REF!</definedName>
    <definedName name="Pp_Vzdel_mzdy_na_prer_modif" localSheetId="12">#REF!</definedName>
    <definedName name="Pp_Vzdel_mzdy_na_prer_modif" localSheetId="28">#REF!</definedName>
    <definedName name="Pp_Vzdel_mzdy_na_prer_modif" localSheetId="3">#REF!</definedName>
    <definedName name="Pp_Vzdel_mzdy_na_prer_modif" localSheetId="8">#REF!</definedName>
    <definedName name="Pp_Vzdel_mzdy_na_prer_modif" localSheetId="9">#REF!</definedName>
    <definedName name="Pp_Vzdel_mzdy_na_prer_modif" localSheetId="10">#REF!</definedName>
    <definedName name="Pp_Vzdel_mzdy_na_prer_modif" localSheetId="11">#REF!</definedName>
    <definedName name="Pp_Vzdel_mzdy_na_prer_modif">#REF!</definedName>
    <definedName name="Pp_Vzdel_mzdy_na_prer_nemodif" localSheetId="12">#REF!</definedName>
    <definedName name="Pp_Vzdel_mzdy_na_prer_nemodif" localSheetId="28">#REF!</definedName>
    <definedName name="Pp_Vzdel_mzdy_na_prer_nemodif" localSheetId="3">#REF!</definedName>
    <definedName name="Pp_Vzdel_mzdy_na_prer_nemodif" localSheetId="8">#REF!</definedName>
    <definedName name="Pp_Vzdel_mzdy_na_prer_nemodif" localSheetId="9">#REF!</definedName>
    <definedName name="Pp_Vzdel_mzdy_na_prer_nemodif" localSheetId="10">#REF!</definedName>
    <definedName name="Pp_Vzdel_mzdy_na_prer_nemodif" localSheetId="11">#REF!</definedName>
    <definedName name="Pp_Vzdel_mzdy_na_prer_nemodif">#REF!</definedName>
    <definedName name="Pp_Vzdel_mzdy_prevádz" localSheetId="12">#REF!</definedName>
    <definedName name="Pp_Vzdel_mzdy_prevádz" localSheetId="28">#REF!</definedName>
    <definedName name="Pp_Vzdel_mzdy_prevádz" localSheetId="3">#REF!</definedName>
    <definedName name="Pp_Vzdel_mzdy_prevádz" localSheetId="8">#REF!</definedName>
    <definedName name="Pp_Vzdel_mzdy_prevádz" localSheetId="9">#REF!</definedName>
    <definedName name="Pp_Vzdel_mzdy_prevádz" localSheetId="10">#REF!</definedName>
    <definedName name="Pp_Vzdel_mzdy_prevádz" localSheetId="11">#REF!</definedName>
    <definedName name="Pp_Vzdel_mzdy_prevádz">#REF!</definedName>
    <definedName name="Pp_Vzdel_mzdy_rezerva" localSheetId="12">#REF!</definedName>
    <definedName name="Pp_Vzdel_mzdy_rezerva" localSheetId="28">#REF!</definedName>
    <definedName name="Pp_Vzdel_mzdy_rezerva" localSheetId="3">#REF!</definedName>
    <definedName name="Pp_Vzdel_mzdy_rezerva" localSheetId="8">#REF!</definedName>
    <definedName name="Pp_Vzdel_mzdy_rezerva" localSheetId="9">#REF!</definedName>
    <definedName name="Pp_Vzdel_mzdy_rezerva" localSheetId="10">#REF!</definedName>
    <definedName name="Pp_Vzdel_mzdy_rezerva" localSheetId="11">#REF!</definedName>
    <definedName name="Pp_Vzdel_mzdy_rezerva">#REF!</definedName>
    <definedName name="Pp_Vzdel_mzdy_spec" localSheetId="12">#REF!</definedName>
    <definedName name="Pp_Vzdel_mzdy_spec" localSheetId="28">#REF!</definedName>
    <definedName name="Pp_Vzdel_mzdy_spec" localSheetId="3">#REF!</definedName>
    <definedName name="Pp_Vzdel_mzdy_spec" localSheetId="8">#REF!</definedName>
    <definedName name="Pp_Vzdel_mzdy_spec" localSheetId="9">#REF!</definedName>
    <definedName name="Pp_Vzdel_mzdy_spec" localSheetId="10">#REF!</definedName>
    <definedName name="Pp_Vzdel_mzdy_spec" localSheetId="11">#REF!</definedName>
    <definedName name="Pp_Vzdel_mzdy_spec">#REF!</definedName>
    <definedName name="Pp_Vzdel_mzdy_výkon" localSheetId="12">#REF!</definedName>
    <definedName name="Pp_Vzdel_mzdy_výkon" localSheetId="28">#REF!</definedName>
    <definedName name="Pp_Vzdel_mzdy_výkon" localSheetId="3">#REF!</definedName>
    <definedName name="Pp_Vzdel_mzdy_výkon" localSheetId="8">#REF!</definedName>
    <definedName name="Pp_Vzdel_mzdy_výkon" localSheetId="9">#REF!</definedName>
    <definedName name="Pp_Vzdel_mzdy_výkon" localSheetId="10">#REF!</definedName>
    <definedName name="Pp_Vzdel_mzdy_výkon" localSheetId="11">#REF!</definedName>
    <definedName name="Pp_Vzdel_mzdy_výkon">#REF!</definedName>
    <definedName name="Pp_Vzdel_mzdy_výkon_PV" localSheetId="12">#REF!</definedName>
    <definedName name="Pp_Vzdel_mzdy_výkon_PV" localSheetId="28">#REF!</definedName>
    <definedName name="Pp_Vzdel_mzdy_výkon_PV" localSheetId="3">#REF!</definedName>
    <definedName name="Pp_Vzdel_mzdy_výkon_PV" localSheetId="8">#REF!</definedName>
    <definedName name="Pp_Vzdel_mzdy_výkon_PV" localSheetId="9">#REF!</definedName>
    <definedName name="Pp_Vzdel_mzdy_výkon_PV" localSheetId="10">#REF!</definedName>
    <definedName name="Pp_Vzdel_mzdy_výkon_PV" localSheetId="11">#REF!</definedName>
    <definedName name="Pp_Vzdel_mzdy_výkon_PV">#REF!</definedName>
    <definedName name="Pp_Vzdel_mzdy_výkon_PV_bez" localSheetId="12">#REF!</definedName>
    <definedName name="Pp_Vzdel_mzdy_výkon_PV_bez" localSheetId="28">#REF!</definedName>
    <definedName name="Pp_Vzdel_mzdy_výkon_PV_bez" localSheetId="3">#REF!</definedName>
    <definedName name="Pp_Vzdel_mzdy_výkon_PV_bez" localSheetId="8">#REF!</definedName>
    <definedName name="Pp_Vzdel_mzdy_výkon_PV_bez" localSheetId="9">#REF!</definedName>
    <definedName name="Pp_Vzdel_mzdy_výkon_PV_bez" localSheetId="10">#REF!</definedName>
    <definedName name="Pp_Vzdel_mzdy_výkon_PV_bez" localSheetId="11">#REF!</definedName>
    <definedName name="Pp_Vzdel_mzdy_výkon_PV_bez">#REF!</definedName>
    <definedName name="Pp_Vzdel_mzdy_výkon_PV_um" localSheetId="12">#REF!</definedName>
    <definedName name="Pp_Vzdel_mzdy_výkon_PV_um" localSheetId="28">#REF!</definedName>
    <definedName name="Pp_Vzdel_mzdy_výkon_PV_um" localSheetId="3">#REF!</definedName>
    <definedName name="Pp_Vzdel_mzdy_výkon_PV_um" localSheetId="8">#REF!</definedName>
    <definedName name="Pp_Vzdel_mzdy_výkon_PV_um" localSheetId="9">#REF!</definedName>
    <definedName name="Pp_Vzdel_mzdy_výkon_PV_um" localSheetId="10">#REF!</definedName>
    <definedName name="Pp_Vzdel_mzdy_výkon_PV_um" localSheetId="11">#REF!</definedName>
    <definedName name="Pp_Vzdel_mzdy_výkon_PV_um">#REF!</definedName>
    <definedName name="Pp_Vzdel_mzdy_výkon_VV" localSheetId="12">#REF!</definedName>
    <definedName name="Pp_Vzdel_mzdy_výkon_VV" localSheetId="28">#REF!</definedName>
    <definedName name="Pp_Vzdel_mzdy_výkon_VV" localSheetId="3">#REF!</definedName>
    <definedName name="Pp_Vzdel_mzdy_výkon_VV" localSheetId="8">#REF!</definedName>
    <definedName name="Pp_Vzdel_mzdy_výkon_VV" localSheetId="9">#REF!</definedName>
    <definedName name="Pp_Vzdel_mzdy_výkon_VV" localSheetId="10">#REF!</definedName>
    <definedName name="Pp_Vzdel_mzdy_výkon_VV" localSheetId="11">#REF!</definedName>
    <definedName name="Pp_Vzdel_mzdy_výkon_VV">#REF!</definedName>
    <definedName name="Pp_Vzdel_mzdy_výkon_VV_bez" localSheetId="12">#REF!</definedName>
    <definedName name="Pp_Vzdel_mzdy_výkon_VV_bez" localSheetId="28">#REF!</definedName>
    <definedName name="Pp_Vzdel_mzdy_výkon_VV_bez" localSheetId="3">#REF!</definedName>
    <definedName name="Pp_Vzdel_mzdy_výkon_VV_bez" localSheetId="8">#REF!</definedName>
    <definedName name="Pp_Vzdel_mzdy_výkon_VV_bez" localSheetId="9">#REF!</definedName>
    <definedName name="Pp_Vzdel_mzdy_výkon_VV_bez" localSheetId="10">#REF!</definedName>
    <definedName name="Pp_Vzdel_mzdy_výkon_VV_bez" localSheetId="11">#REF!</definedName>
    <definedName name="Pp_Vzdel_mzdy_výkon_VV_bez">#REF!</definedName>
    <definedName name="Pp_Vzdel_mzdy_výkon_VV_um" localSheetId="12">#REF!</definedName>
    <definedName name="Pp_Vzdel_mzdy_výkon_VV_um" localSheetId="28">#REF!</definedName>
    <definedName name="Pp_Vzdel_mzdy_výkon_VV_um" localSheetId="3">#REF!</definedName>
    <definedName name="Pp_Vzdel_mzdy_výkon_VV_um" localSheetId="8">#REF!</definedName>
    <definedName name="Pp_Vzdel_mzdy_výkon_VV_um" localSheetId="9">#REF!</definedName>
    <definedName name="Pp_Vzdel_mzdy_výkon_VV_um" localSheetId="10">#REF!</definedName>
    <definedName name="Pp_Vzdel_mzdy_výkon_VV_um" localSheetId="11">#REF!</definedName>
    <definedName name="Pp_Vzdel_mzdy_výkon_VV_um">#REF!</definedName>
    <definedName name="Pp_Vzdel_spec_prax" localSheetId="12">#REF!</definedName>
    <definedName name="Pp_Vzdel_spec_prax" localSheetId="28">#REF!</definedName>
    <definedName name="Pp_Vzdel_spec_prax" localSheetId="3">#REF!</definedName>
    <definedName name="Pp_Vzdel_spec_prax" localSheetId="8">#REF!</definedName>
    <definedName name="Pp_Vzdel_spec_prax" localSheetId="9">#REF!</definedName>
    <definedName name="Pp_Vzdel_spec_prax" localSheetId="10">#REF!</definedName>
    <definedName name="Pp_Vzdel_spec_prax" localSheetId="11">#REF!</definedName>
    <definedName name="Pp_Vzdel_spec_prax">#REF!</definedName>
    <definedName name="Pp_Vzdel_TaS" localSheetId="12">#REF!</definedName>
    <definedName name="Pp_Vzdel_TaS" localSheetId="28">#REF!</definedName>
    <definedName name="Pp_Vzdel_TaS" localSheetId="3">#REF!</definedName>
    <definedName name="Pp_Vzdel_TaS" localSheetId="8">#REF!</definedName>
    <definedName name="Pp_Vzdel_TaS" localSheetId="9">#REF!</definedName>
    <definedName name="Pp_Vzdel_TaS" localSheetId="10">#REF!</definedName>
    <definedName name="Pp_Vzdel_TaS" localSheetId="11">#REF!</definedName>
    <definedName name="Pp_Vzdel_TaS">#REF!</definedName>
    <definedName name="Pp_Vzdel_TaS_rezerva" localSheetId="12">#REF!</definedName>
    <definedName name="Pp_Vzdel_TaS_rezerva" localSheetId="28">#REF!</definedName>
    <definedName name="Pp_Vzdel_TaS_rezerva" localSheetId="3">#REF!</definedName>
    <definedName name="Pp_Vzdel_TaS_rezerva" localSheetId="8">#REF!</definedName>
    <definedName name="Pp_Vzdel_TaS_rezerva" localSheetId="9">#REF!</definedName>
    <definedName name="Pp_Vzdel_TaS_rezerva" localSheetId="10">#REF!</definedName>
    <definedName name="Pp_Vzdel_TaS_rezerva" localSheetId="11">#REF!</definedName>
    <definedName name="Pp_Vzdel_TaS_rezerva">#REF!</definedName>
    <definedName name="Pp_Vzdel_TaS_spec" localSheetId="12">#REF!</definedName>
    <definedName name="Pp_Vzdel_TaS_spec" localSheetId="28">#REF!</definedName>
    <definedName name="Pp_Vzdel_TaS_spec" localSheetId="3">#REF!</definedName>
    <definedName name="Pp_Vzdel_TaS_spec" localSheetId="8">#REF!</definedName>
    <definedName name="Pp_Vzdel_TaS_spec" localSheetId="9">#REF!</definedName>
    <definedName name="Pp_Vzdel_TaS_spec" localSheetId="10">#REF!</definedName>
    <definedName name="Pp_Vzdel_TaS_spec" localSheetId="11">#REF!</definedName>
    <definedName name="Pp_Vzdel_TaS_spec">#REF!</definedName>
    <definedName name="Pp_Vzdel_TaS_stav" localSheetId="12">#REF!</definedName>
    <definedName name="Pp_Vzdel_TaS_stav" localSheetId="28">#REF!</definedName>
    <definedName name="Pp_Vzdel_TaS_stav" localSheetId="3">#REF!</definedName>
    <definedName name="Pp_Vzdel_TaS_stav" localSheetId="8">#REF!</definedName>
    <definedName name="Pp_Vzdel_TaS_stav" localSheetId="9">#REF!</definedName>
    <definedName name="Pp_Vzdel_TaS_stav" localSheetId="10">#REF!</definedName>
    <definedName name="Pp_Vzdel_TaS_stav" localSheetId="11">#REF!</definedName>
    <definedName name="Pp_Vzdel_TaS_stav">#REF!</definedName>
    <definedName name="Pp_Vzdel_TaS_výkon" localSheetId="12">#REF!</definedName>
    <definedName name="Pp_Vzdel_TaS_výkon" localSheetId="28">#REF!</definedName>
    <definedName name="Pp_Vzdel_TaS_výkon" localSheetId="3">#REF!</definedName>
    <definedName name="Pp_Vzdel_TaS_výkon" localSheetId="8">#REF!</definedName>
    <definedName name="Pp_Vzdel_TaS_výkon" localSheetId="9">#REF!</definedName>
    <definedName name="Pp_Vzdel_TaS_výkon" localSheetId="10">#REF!</definedName>
    <definedName name="Pp_Vzdel_TaS_výkon" localSheetId="11">#REF!</definedName>
    <definedName name="Pp_Vzdel_TaS_výkon">#REF!</definedName>
    <definedName name="Pp_Vzdel_TaS_výkon_PPŠ" localSheetId="12">#REF!</definedName>
    <definedName name="Pp_Vzdel_TaS_výkon_PPŠ" localSheetId="28">#REF!</definedName>
    <definedName name="Pp_Vzdel_TaS_výkon_PPŠ" localSheetId="3">#REF!</definedName>
    <definedName name="Pp_Vzdel_TaS_výkon_PPŠ" localSheetId="8">#REF!</definedName>
    <definedName name="Pp_Vzdel_TaS_výkon_PPŠ" localSheetId="9">#REF!</definedName>
    <definedName name="Pp_Vzdel_TaS_výkon_PPŠ" localSheetId="10">#REF!</definedName>
    <definedName name="Pp_Vzdel_TaS_výkon_PPŠ" localSheetId="11">#REF!</definedName>
    <definedName name="Pp_Vzdel_TaS_výkon_PPŠ">#REF!</definedName>
    <definedName name="Pp_Vzdel_TaS_výkon_PPŠ_a_zákl" localSheetId="12">#REF!</definedName>
    <definedName name="Pp_Vzdel_TaS_výkon_PPŠ_a_zákl" localSheetId="28">#REF!</definedName>
    <definedName name="Pp_Vzdel_TaS_výkon_PPŠ_a_zákl" localSheetId="3">#REF!</definedName>
    <definedName name="Pp_Vzdel_TaS_výkon_PPŠ_a_zákl" localSheetId="8">#REF!</definedName>
    <definedName name="Pp_Vzdel_TaS_výkon_PPŠ_a_zákl" localSheetId="9">#REF!</definedName>
    <definedName name="Pp_Vzdel_TaS_výkon_PPŠ_a_zákl" localSheetId="10">#REF!</definedName>
    <definedName name="Pp_Vzdel_TaS_výkon_PPŠ_a_zákl" localSheetId="11">#REF!</definedName>
    <definedName name="Pp_Vzdel_TaS_výkon_PPŠ_a_zákl">#REF!</definedName>
    <definedName name="Pp_Vzdel_TaS_výkon_PPŠ_KEN" localSheetId="12">#REF!</definedName>
    <definedName name="Pp_Vzdel_TaS_výkon_PPŠ_KEN" localSheetId="28">#REF!</definedName>
    <definedName name="Pp_Vzdel_TaS_výkon_PPŠ_KEN" localSheetId="3">#REF!</definedName>
    <definedName name="Pp_Vzdel_TaS_výkon_PPŠ_KEN" localSheetId="8">#REF!</definedName>
    <definedName name="Pp_Vzdel_TaS_výkon_PPŠ_KEN" localSheetId="9">#REF!</definedName>
    <definedName name="Pp_Vzdel_TaS_výkon_PPŠ_KEN" localSheetId="10">#REF!</definedName>
    <definedName name="Pp_Vzdel_TaS_výkon_PPŠ_KEN" localSheetId="11">#REF!</definedName>
    <definedName name="Pp_Vzdel_TaS_výkon_PPŠ_KEN">#REF!</definedName>
    <definedName name="Pp_Vzdel_TaS_zahr_granty" localSheetId="12">#REF!</definedName>
    <definedName name="Pp_Vzdel_TaS_zahr_granty" localSheetId="28">#REF!</definedName>
    <definedName name="Pp_Vzdel_TaS_zahr_granty" localSheetId="3">#REF!</definedName>
    <definedName name="Pp_Vzdel_TaS_zahr_granty" localSheetId="8">#REF!</definedName>
    <definedName name="Pp_Vzdel_TaS_zahr_granty" localSheetId="9">#REF!</definedName>
    <definedName name="Pp_Vzdel_TaS_zahr_granty" localSheetId="10">#REF!</definedName>
    <definedName name="Pp_Vzdel_TaS_zahr_granty" localSheetId="11">#REF!</definedName>
    <definedName name="Pp_Vzdel_TaS_zahr_granty">#REF!</definedName>
    <definedName name="Pp_Vzdel_TaS_zákl" localSheetId="12">#REF!</definedName>
    <definedName name="Pp_Vzdel_TaS_zákl" localSheetId="28">#REF!</definedName>
    <definedName name="Pp_Vzdel_TaS_zákl" localSheetId="3">#REF!</definedName>
    <definedName name="Pp_Vzdel_TaS_zákl" localSheetId="8">#REF!</definedName>
    <definedName name="Pp_Vzdel_TaS_zákl" localSheetId="9">#REF!</definedName>
    <definedName name="Pp_Vzdel_TaS_zákl" localSheetId="10">#REF!</definedName>
    <definedName name="Pp_Vzdel_TaS_zákl" localSheetId="11">#REF!</definedName>
    <definedName name="Pp_Vzdel_TaS_zákl">#REF!</definedName>
    <definedName name="Pr_AV_BD" localSheetId="12">#REF!</definedName>
    <definedName name="Pr_AV_BD" localSheetId="28">#REF!</definedName>
    <definedName name="Pr_AV_BD" localSheetId="3">#REF!</definedName>
    <definedName name="Pr_AV_BD" localSheetId="8">#REF!</definedName>
    <definedName name="Pr_AV_BD" localSheetId="9">#REF!</definedName>
    <definedName name="Pr_AV_BD" localSheetId="10">#REF!</definedName>
    <definedName name="Pr_AV_BD" localSheetId="11">#REF!</definedName>
    <definedName name="Pr_AV_BD">#REF!</definedName>
    <definedName name="Pr_IV_BD" localSheetId="12">#REF!</definedName>
    <definedName name="Pr_IV_BD" localSheetId="28">#REF!</definedName>
    <definedName name="Pr_IV_BD" localSheetId="3">#REF!</definedName>
    <definedName name="Pr_IV_BD" localSheetId="8">#REF!</definedName>
    <definedName name="Pr_IV_BD" localSheetId="9">#REF!</definedName>
    <definedName name="Pr_IV_BD" localSheetId="10">#REF!</definedName>
    <definedName name="Pr_IV_BD" localSheetId="11">#REF!</definedName>
    <definedName name="Pr_IV_BD">#REF!</definedName>
    <definedName name="Pr_IV_KV" localSheetId="12">#REF!</definedName>
    <definedName name="Pr_IV_KV" localSheetId="28">#REF!</definedName>
    <definedName name="Pr_IV_KV" localSheetId="3">#REF!</definedName>
    <definedName name="Pr_IV_KV" localSheetId="8">#REF!</definedName>
    <definedName name="Pr_IV_KV" localSheetId="9">#REF!</definedName>
    <definedName name="Pr_IV_KV" localSheetId="10">#REF!</definedName>
    <definedName name="Pr_IV_KV" localSheetId="11">#REF!</definedName>
    <definedName name="Pr_IV_KV">#REF!</definedName>
    <definedName name="Pr_IV_KV_rezerva" localSheetId="12">#REF!</definedName>
    <definedName name="Pr_IV_KV_rezerva" localSheetId="28">#REF!</definedName>
    <definedName name="Pr_IV_KV_rezerva" localSheetId="3">#REF!</definedName>
    <definedName name="Pr_IV_KV_rezerva" localSheetId="8">#REF!</definedName>
    <definedName name="Pr_IV_KV_rezerva" localSheetId="9">#REF!</definedName>
    <definedName name="Pr_IV_KV_rezerva" localSheetId="10">#REF!</definedName>
    <definedName name="Pr_IV_KV_rezerva" localSheetId="11">#REF!</definedName>
    <definedName name="Pr_IV_KV_rezerva">#REF!</definedName>
    <definedName name="Pr_KEGA_BD" localSheetId="12">#REF!</definedName>
    <definedName name="Pr_KEGA_BD" localSheetId="28">#REF!</definedName>
    <definedName name="Pr_KEGA_BD" localSheetId="3">#REF!</definedName>
    <definedName name="Pr_KEGA_BD" localSheetId="8">#REF!</definedName>
    <definedName name="Pr_KEGA_BD" localSheetId="9">#REF!</definedName>
    <definedName name="Pr_KEGA_BD" localSheetId="10">#REF!</definedName>
    <definedName name="Pr_KEGA_BD" localSheetId="11">#REF!</definedName>
    <definedName name="Pr_KEGA_BD">#REF!</definedName>
    <definedName name="Pr_klinické" localSheetId="12">#REF!</definedName>
    <definedName name="Pr_klinické" localSheetId="28">#REF!</definedName>
    <definedName name="Pr_klinické" localSheetId="3">#REF!</definedName>
    <definedName name="Pr_klinické" localSheetId="8">#REF!</definedName>
    <definedName name="Pr_klinické" localSheetId="9">#REF!</definedName>
    <definedName name="Pr_klinické" localSheetId="10">#REF!</definedName>
    <definedName name="Pr_klinické" localSheetId="11">#REF!</definedName>
    <definedName name="Pr_klinické">#REF!</definedName>
    <definedName name="Pr_KŠ" localSheetId="12">#REF!</definedName>
    <definedName name="Pr_KŠ" localSheetId="28">#REF!</definedName>
    <definedName name="Pr_KŠ" localSheetId="3">#REF!</definedName>
    <definedName name="Pr_KŠ" localSheetId="8">#REF!</definedName>
    <definedName name="Pr_KŠ" localSheetId="9">#REF!</definedName>
    <definedName name="Pr_KŠ" localSheetId="10">#REF!</definedName>
    <definedName name="Pr_KŠ" localSheetId="11">#REF!</definedName>
    <definedName name="Pr_KŠ">#REF!</definedName>
    <definedName name="Pr_motštip_BD" localSheetId="12">#REF!</definedName>
    <definedName name="Pr_motštip_BD" localSheetId="28">#REF!</definedName>
    <definedName name="Pr_motštip_BD" localSheetId="3">#REF!</definedName>
    <definedName name="Pr_motštip_BD" localSheetId="8">#REF!</definedName>
    <definedName name="Pr_motštip_BD" localSheetId="9">#REF!</definedName>
    <definedName name="Pr_motštip_BD" localSheetId="10">#REF!</definedName>
    <definedName name="Pr_motštip_BD" localSheetId="11">#REF!</definedName>
    <definedName name="Pr_motštip_BD">#REF!</definedName>
    <definedName name="Pr_MVTS_BD" localSheetId="12">#REF!</definedName>
    <definedName name="Pr_MVTS_BD" localSheetId="28">#REF!</definedName>
    <definedName name="Pr_MVTS_BD" localSheetId="3">#REF!</definedName>
    <definedName name="Pr_MVTS_BD" localSheetId="8">#REF!</definedName>
    <definedName name="Pr_MVTS_BD" localSheetId="9">#REF!</definedName>
    <definedName name="Pr_MVTS_BD" localSheetId="10">#REF!</definedName>
    <definedName name="Pr_MVTS_BD" localSheetId="11">#REF!</definedName>
    <definedName name="Pr_MVTS_BD">#REF!</definedName>
    <definedName name="Pr_socštip_BD" localSheetId="12">#REF!</definedName>
    <definedName name="Pr_socštip_BD" localSheetId="28">#REF!</definedName>
    <definedName name="Pr_socštip_BD" localSheetId="3">#REF!</definedName>
    <definedName name="Pr_socštip_BD" localSheetId="8">#REF!</definedName>
    <definedName name="Pr_socštip_BD" localSheetId="9">#REF!</definedName>
    <definedName name="Pr_socštip_BD" localSheetId="10">#REF!</definedName>
    <definedName name="Pr_socštip_BD" localSheetId="11">#REF!</definedName>
    <definedName name="Pr_socštip_BD">#REF!</definedName>
    <definedName name="Pr_ŠD" localSheetId="12">#REF!</definedName>
    <definedName name="Pr_ŠD" localSheetId="28">#REF!</definedName>
    <definedName name="Pr_ŠD" localSheetId="3">#REF!</definedName>
    <definedName name="Pr_ŠD" localSheetId="8">#REF!</definedName>
    <definedName name="Pr_ŠD" localSheetId="9">#REF!</definedName>
    <definedName name="Pr_ŠD" localSheetId="10">#REF!</definedName>
    <definedName name="Pr_ŠD" localSheetId="11">#REF!</definedName>
    <definedName name="Pr_ŠD">#REF!</definedName>
    <definedName name="Pr_ŠDaJKŠPC_BD" localSheetId="12">#REF!</definedName>
    <definedName name="Pr_ŠDaJKŠPC_BD" localSheetId="28">#REF!</definedName>
    <definedName name="Pr_ŠDaJKŠPC_BD" localSheetId="3">#REF!</definedName>
    <definedName name="Pr_ŠDaJKŠPC_BD" localSheetId="8">#REF!</definedName>
    <definedName name="Pr_ŠDaJKŠPC_BD" localSheetId="9">#REF!</definedName>
    <definedName name="Pr_ŠDaJKŠPC_BD" localSheetId="10">#REF!</definedName>
    <definedName name="Pr_ŠDaJKŠPC_BD" localSheetId="11">#REF!</definedName>
    <definedName name="Pr_ŠDaJKŠPC_BD">#REF!</definedName>
    <definedName name="Pr_VaT_KV_zac_roka" localSheetId="12">#REF!</definedName>
    <definedName name="Pr_VaT_KV_zac_roka" localSheetId="28">#REF!</definedName>
    <definedName name="Pr_VaT_KV_zac_roka" localSheetId="3">#REF!</definedName>
    <definedName name="Pr_VaT_KV_zac_roka" localSheetId="8">#REF!</definedName>
    <definedName name="Pr_VaT_KV_zac_roka" localSheetId="9">#REF!</definedName>
    <definedName name="Pr_VaT_KV_zac_roka" localSheetId="10">#REF!</definedName>
    <definedName name="Pr_VaT_KV_zac_roka" localSheetId="11">#REF!</definedName>
    <definedName name="Pr_VaT_KV_zac_roka">#REF!</definedName>
    <definedName name="Pr_VaT_TaS" localSheetId="12">#REF!</definedName>
    <definedName name="Pr_VaT_TaS" localSheetId="28">#REF!</definedName>
    <definedName name="Pr_VaT_TaS" localSheetId="3">#REF!</definedName>
    <definedName name="Pr_VaT_TaS" localSheetId="8">#REF!</definedName>
    <definedName name="Pr_VaT_TaS" localSheetId="9">#REF!</definedName>
    <definedName name="Pr_VaT_TaS" localSheetId="10">#REF!</definedName>
    <definedName name="Pr_VaT_TaS" localSheetId="11">#REF!</definedName>
    <definedName name="Pr_VaT_TaS">#REF!</definedName>
    <definedName name="Pr_VaT_TaS_rezerva" localSheetId="12">#REF!</definedName>
    <definedName name="Pr_VaT_TaS_rezerva" localSheetId="28">#REF!</definedName>
    <definedName name="Pr_VaT_TaS_rezerva" localSheetId="3">#REF!</definedName>
    <definedName name="Pr_VaT_TaS_rezerva" localSheetId="8">#REF!</definedName>
    <definedName name="Pr_VaT_TaS_rezerva" localSheetId="9">#REF!</definedName>
    <definedName name="Pr_VaT_TaS_rezerva" localSheetId="10">#REF!</definedName>
    <definedName name="Pr_VaT_TaS_rezerva" localSheetId="11">#REF!</definedName>
    <definedName name="Pr_VaT_TaS_rezerva">#REF!</definedName>
    <definedName name="Pr_VaT_TaS_zac_roka" localSheetId="12">#REF!</definedName>
    <definedName name="Pr_VaT_TaS_zac_roka" localSheetId="28">#REF!</definedName>
    <definedName name="Pr_VaT_TaS_zac_roka" localSheetId="3">#REF!</definedName>
    <definedName name="Pr_VaT_TaS_zac_roka" localSheetId="8">#REF!</definedName>
    <definedName name="Pr_VaT_TaS_zac_roka" localSheetId="9">#REF!</definedName>
    <definedName name="Pr_VaT_TaS_zac_roka" localSheetId="10">#REF!</definedName>
    <definedName name="Pr_VaT_TaS_zac_roka" localSheetId="11">#REF!</definedName>
    <definedName name="Pr_VaT_TaS_zac_roka">#REF!</definedName>
    <definedName name="Pr_VEGA_BD" localSheetId="12">#REF!</definedName>
    <definedName name="Pr_VEGA_BD" localSheetId="28">#REF!</definedName>
    <definedName name="Pr_VEGA_BD" localSheetId="3">#REF!</definedName>
    <definedName name="Pr_VEGA_BD" localSheetId="8">#REF!</definedName>
    <definedName name="Pr_VEGA_BD" localSheetId="9">#REF!</definedName>
    <definedName name="Pr_VEGA_BD" localSheetId="10">#REF!</definedName>
    <definedName name="Pr_VEGA_BD" localSheetId="11">#REF!</definedName>
    <definedName name="Pr_VEGA_BD">#REF!</definedName>
    <definedName name="predmety" localSheetId="12">#REF!</definedName>
    <definedName name="predmety" localSheetId="28">#REF!</definedName>
    <definedName name="predmety" localSheetId="3">#REF!</definedName>
    <definedName name="predmety" localSheetId="8">#REF!</definedName>
    <definedName name="predmety" localSheetId="9">#REF!</definedName>
    <definedName name="predmety" localSheetId="10">#REF!</definedName>
    <definedName name="predmety" localSheetId="11">#REF!</definedName>
    <definedName name="predmety">#REF!</definedName>
    <definedName name="prisp_na_1_jedlo" localSheetId="12">#REF!</definedName>
    <definedName name="prisp_na_1_jedlo" localSheetId="28">#REF!</definedName>
    <definedName name="prisp_na_1_jedlo" localSheetId="3">#REF!</definedName>
    <definedName name="prisp_na_1_jedlo" localSheetId="8">#REF!</definedName>
    <definedName name="prisp_na_1_jedlo" localSheetId="9">#REF!</definedName>
    <definedName name="prisp_na_1_jedlo" localSheetId="10">#REF!</definedName>
    <definedName name="prisp_na_1_jedlo" localSheetId="11">#REF!</definedName>
    <definedName name="prisp_na_1_jedlo">#REF!</definedName>
    <definedName name="prisp_na_ubyt_stud_SD" localSheetId="12">#REF!</definedName>
    <definedName name="prisp_na_ubyt_stud_SD" localSheetId="28">#REF!</definedName>
    <definedName name="prisp_na_ubyt_stud_SD" localSheetId="3">#REF!</definedName>
    <definedName name="prisp_na_ubyt_stud_SD" localSheetId="8">#REF!</definedName>
    <definedName name="prisp_na_ubyt_stud_SD" localSheetId="9">#REF!</definedName>
    <definedName name="prisp_na_ubyt_stud_SD" localSheetId="10">#REF!</definedName>
    <definedName name="prisp_na_ubyt_stud_SD" localSheetId="11">#REF!</definedName>
    <definedName name="prisp_na_ubyt_stud_SD">#REF!</definedName>
    <definedName name="prisp_na_ubyt_stud_ZZ" localSheetId="12">#REF!</definedName>
    <definedName name="prisp_na_ubyt_stud_ZZ" localSheetId="28">#REF!</definedName>
    <definedName name="prisp_na_ubyt_stud_ZZ" localSheetId="3">#REF!</definedName>
    <definedName name="prisp_na_ubyt_stud_ZZ" localSheetId="8">#REF!</definedName>
    <definedName name="prisp_na_ubyt_stud_ZZ" localSheetId="9">#REF!</definedName>
    <definedName name="prisp_na_ubyt_stud_ZZ" localSheetId="10">#REF!</definedName>
    <definedName name="prisp_na_ubyt_stud_ZZ" localSheetId="11">#REF!</definedName>
    <definedName name="prisp_na_ubyt_stud_ZZ">#REF!</definedName>
    <definedName name="prísp_zákl_prev" localSheetId="12">#REF!</definedName>
    <definedName name="prísp_zákl_prev" localSheetId="28">#REF!</definedName>
    <definedName name="prísp_zákl_prev" localSheetId="3">#REF!</definedName>
    <definedName name="prísp_zákl_prev" localSheetId="8">#REF!</definedName>
    <definedName name="prísp_zákl_prev" localSheetId="9">#REF!</definedName>
    <definedName name="prísp_zákl_prev" localSheetId="10">#REF!</definedName>
    <definedName name="prísp_zákl_prev" localSheetId="11">#REF!</definedName>
    <definedName name="prísp_zákl_prev">#REF!</definedName>
    <definedName name="R_vvs" localSheetId="12">#REF!</definedName>
    <definedName name="R_vvs" localSheetId="28">#REF!</definedName>
    <definedName name="R_vvs" localSheetId="3">#REF!</definedName>
    <definedName name="R_vvs" localSheetId="8">#REF!</definedName>
    <definedName name="R_vvs" localSheetId="9">#REF!</definedName>
    <definedName name="R_vvs" localSheetId="10">#REF!</definedName>
    <definedName name="R_vvs" localSheetId="11">#REF!</definedName>
    <definedName name="R_vvs">#REF!</definedName>
    <definedName name="R_vvs_BD" localSheetId="12">#REF!</definedName>
    <definedName name="R_vvs_BD" localSheetId="28">#REF!</definedName>
    <definedName name="R_vvs_BD" localSheetId="3">#REF!</definedName>
    <definedName name="R_vvs_BD" localSheetId="8">#REF!</definedName>
    <definedName name="R_vvs_BD" localSheetId="9">#REF!</definedName>
    <definedName name="R_vvs_BD" localSheetId="10">#REF!</definedName>
    <definedName name="R_vvs_BD" localSheetId="11">#REF!</definedName>
    <definedName name="R_vvs_BD">#REF!</definedName>
    <definedName name="R_vvs_VaT_BD" localSheetId="12">#REF!</definedName>
    <definedName name="R_vvs_VaT_BD" localSheetId="28">#REF!</definedName>
    <definedName name="R_vvs_VaT_BD" localSheetId="3">#REF!</definedName>
    <definedName name="R_vvs_VaT_BD" localSheetId="8">#REF!</definedName>
    <definedName name="R_vvs_VaT_BD" localSheetId="9">#REF!</definedName>
    <definedName name="R_vvs_VaT_BD" localSheetId="10">#REF!</definedName>
    <definedName name="R_vvs_VaT_BD" localSheetId="11">#REF!</definedName>
    <definedName name="R_vvs_VaT_BD">#REF!</definedName>
    <definedName name="ria" localSheetId="27">[2]Data!#REF!</definedName>
    <definedName name="ria">[2]Data!#REF!</definedName>
    <definedName name="s" localSheetId="12">#REF!</definedName>
    <definedName name="s" localSheetId="28">#REF!</definedName>
    <definedName name="s" localSheetId="3">#REF!</definedName>
    <definedName name="s" localSheetId="8">#REF!</definedName>
    <definedName name="s" localSheetId="9">#REF!</definedName>
    <definedName name="s" localSheetId="10">#REF!</definedName>
    <definedName name="s" localSheetId="11">#REF!</definedName>
    <definedName name="s">#REF!</definedName>
    <definedName name="Sanet" localSheetId="12">#REF!</definedName>
    <definedName name="Sanet" localSheetId="28">#REF!</definedName>
    <definedName name="Sanet" localSheetId="3">#REF!</definedName>
    <definedName name="Sanet" localSheetId="8">#REF!</definedName>
    <definedName name="Sanet" localSheetId="9">#REF!</definedName>
    <definedName name="Sanet" localSheetId="10">#REF!</definedName>
    <definedName name="Sanet" localSheetId="11">#REF!</definedName>
    <definedName name="Sanet">#REF!</definedName>
    <definedName name="SAPBEXrevision" hidden="1">7</definedName>
    <definedName name="SAPBEXsysID" hidden="1">"BS1"</definedName>
    <definedName name="SAPBEXwbID" hidden="1">"3TG3S316PX9BHXMQEBSXSYZZO"</definedName>
    <definedName name="stavba_ucelova" localSheetId="12">#REF!</definedName>
    <definedName name="stavba_ucelova" localSheetId="28">#REF!</definedName>
    <definedName name="stavba_ucelova" localSheetId="3">#REF!</definedName>
    <definedName name="stavba_ucelova" localSheetId="8">#REF!</definedName>
    <definedName name="stavba_ucelova" localSheetId="9">#REF!</definedName>
    <definedName name="stavba_ucelova" localSheetId="10">#REF!</definedName>
    <definedName name="stavba_ucelova" localSheetId="11">#REF!</definedName>
    <definedName name="stavba_ucelova">#REF!</definedName>
    <definedName name="studenti_vstup" localSheetId="12">#REF!</definedName>
    <definedName name="studenti_vstup" localSheetId="28">#REF!</definedName>
    <definedName name="studenti_vstup" localSheetId="3">#REF!</definedName>
    <definedName name="studenti_vstup" localSheetId="8">#REF!</definedName>
    <definedName name="studenti_vstup" localSheetId="9">#REF!</definedName>
    <definedName name="studenti_vstup" localSheetId="10">#REF!</definedName>
    <definedName name="studenti_vstup" localSheetId="11">#REF!</definedName>
    <definedName name="studenti_vstup">#REF!</definedName>
    <definedName name="sustava" localSheetId="12">#REF!</definedName>
    <definedName name="sustava" localSheetId="28">#REF!</definedName>
    <definedName name="sustava" localSheetId="3">#REF!</definedName>
    <definedName name="sustava" localSheetId="8">#REF!</definedName>
    <definedName name="sustava" localSheetId="9">#REF!</definedName>
    <definedName name="sustava" localSheetId="10">#REF!</definedName>
    <definedName name="sustava" localSheetId="11">#REF!</definedName>
    <definedName name="sustava">#REF!</definedName>
    <definedName name="T_1" localSheetId="12">#REF!</definedName>
    <definedName name="T_1" localSheetId="28">#REF!</definedName>
    <definedName name="T_1" localSheetId="3">#REF!</definedName>
    <definedName name="T_1" localSheetId="8">#REF!</definedName>
    <definedName name="T_1" localSheetId="9">#REF!</definedName>
    <definedName name="T_1" localSheetId="10">#REF!</definedName>
    <definedName name="T_1" localSheetId="11">#REF!</definedName>
    <definedName name="T_1">#REF!</definedName>
    <definedName name="T_25_so_štip_2007" localSheetId="12">#REF!</definedName>
    <definedName name="T_25_so_štip_2007" localSheetId="28">#REF!</definedName>
    <definedName name="T_25_so_štip_2007" localSheetId="3">#REF!</definedName>
    <definedName name="T_25_so_štip_2007" localSheetId="8">#REF!</definedName>
    <definedName name="T_25_so_štip_2007" localSheetId="9">#REF!</definedName>
    <definedName name="T_25_so_štip_2007" localSheetId="10">#REF!</definedName>
    <definedName name="T_25_so_štip_2007" localSheetId="11">#REF!</definedName>
    <definedName name="T_25_so_štip_2007">#REF!</definedName>
    <definedName name="T_M" localSheetId="12">#REF!</definedName>
    <definedName name="T_M" localSheetId="28">#REF!</definedName>
    <definedName name="T_M" localSheetId="3">#REF!</definedName>
    <definedName name="T_M" localSheetId="8">#REF!</definedName>
    <definedName name="T_M" localSheetId="9">#REF!</definedName>
    <definedName name="T_M" localSheetId="10">#REF!</definedName>
    <definedName name="T_M" localSheetId="11">#REF!</definedName>
    <definedName name="T_M">#REF!</definedName>
    <definedName name="váha_absDrš" localSheetId="12">#REF!</definedName>
    <definedName name="váha_absDrš" localSheetId="28">#REF!</definedName>
    <definedName name="váha_absDrš" localSheetId="3">#REF!</definedName>
    <definedName name="váha_absDrš" localSheetId="8">#REF!</definedName>
    <definedName name="váha_absDrš" localSheetId="9">#REF!</definedName>
    <definedName name="váha_absDrš" localSheetId="10">#REF!</definedName>
    <definedName name="váha_absDrš" localSheetId="11">#REF!</definedName>
    <definedName name="váha_absDrš">#REF!</definedName>
    <definedName name="váha_DG" localSheetId="12">#REF!</definedName>
    <definedName name="váha_DG" localSheetId="28">#REF!</definedName>
    <definedName name="váha_DG" localSheetId="3">#REF!</definedName>
    <definedName name="váha_DG" localSheetId="8">#REF!</definedName>
    <definedName name="váha_DG" localSheetId="9">#REF!</definedName>
    <definedName name="váha_DG" localSheetId="10">#REF!</definedName>
    <definedName name="váha_DG" localSheetId="11">#REF!</definedName>
    <definedName name="váha_DG">#REF!</definedName>
    <definedName name="váha_poDs" localSheetId="12">#REF!</definedName>
    <definedName name="váha_poDs" localSheetId="28">#REF!</definedName>
    <definedName name="váha_poDs" localSheetId="3">#REF!</definedName>
    <definedName name="váha_poDs" localSheetId="8">#REF!</definedName>
    <definedName name="váha_poDs" localSheetId="9">#REF!</definedName>
    <definedName name="váha_poDs" localSheetId="10">#REF!</definedName>
    <definedName name="váha_poDs" localSheetId="11">#REF!</definedName>
    <definedName name="váha_poDs">#REF!</definedName>
    <definedName name="váha_Pub" localSheetId="12">#REF!</definedName>
    <definedName name="váha_Pub" localSheetId="28">#REF!</definedName>
    <definedName name="váha_Pub" localSheetId="3">#REF!</definedName>
    <definedName name="váha_Pub" localSheetId="8">#REF!</definedName>
    <definedName name="váha_Pub" localSheetId="9">#REF!</definedName>
    <definedName name="váha_Pub" localSheetId="10">#REF!</definedName>
    <definedName name="váha_Pub" localSheetId="11">#REF!</definedName>
    <definedName name="váha_Pub">#REF!</definedName>
    <definedName name="váha_ZG" localSheetId="12">#REF!</definedName>
    <definedName name="váha_ZG" localSheetId="28">#REF!</definedName>
    <definedName name="váha_ZG" localSheetId="3">#REF!</definedName>
    <definedName name="váha_ZG" localSheetId="8">#REF!</definedName>
    <definedName name="váha_ZG" localSheetId="9">#REF!</definedName>
    <definedName name="váha_ZG" localSheetId="10">#REF!</definedName>
    <definedName name="váha_ZG" localSheetId="11">#REF!</definedName>
    <definedName name="váha_ZG">#REF!</definedName>
    <definedName name="vvš" localSheetId="27">[2]Data!#REF!</definedName>
    <definedName name="vvš">[2]Data!#REF!</definedName>
    <definedName name="výkon_um" localSheetId="12">#REF!</definedName>
    <definedName name="výkon_um" localSheetId="28">#REF!</definedName>
    <definedName name="výkon_um" localSheetId="3">#REF!</definedName>
    <definedName name="výkon_um" localSheetId="8">#REF!</definedName>
    <definedName name="výkon_um" localSheetId="9">#REF!</definedName>
    <definedName name="výkon_um" localSheetId="10">#REF!</definedName>
    <definedName name="výkon_um" localSheetId="11">#REF!</definedName>
    <definedName name="výkon_um">#REF!</definedName>
    <definedName name="xxx" hidden="1">"3TGMUFSSIAIMK2KTNC9DELQD0"</definedName>
    <definedName name="zakl_prisp_na_prev_SD" localSheetId="12">#REF!</definedName>
    <definedName name="zakl_prisp_na_prev_SD" localSheetId="28">#REF!</definedName>
    <definedName name="zakl_prisp_na_prev_SD" localSheetId="3">#REF!</definedName>
    <definedName name="zakl_prisp_na_prev_SD" localSheetId="8">#REF!</definedName>
    <definedName name="zakl_prisp_na_prev_SD" localSheetId="9">#REF!</definedName>
    <definedName name="zakl_prisp_na_prev_SD" localSheetId="10">#REF!</definedName>
    <definedName name="zakl_prisp_na_prev_SD" localSheetId="11">#REF!</definedName>
    <definedName name="zakl_prisp_na_prev_SD">#REF!</definedName>
    <definedName name="záloha" localSheetId="12">#REF!</definedName>
    <definedName name="záloha" localSheetId="28">#REF!</definedName>
    <definedName name="záloha" localSheetId="3">#REF!</definedName>
    <definedName name="záloha" localSheetId="8">#REF!</definedName>
    <definedName name="záloha" localSheetId="9">#REF!</definedName>
    <definedName name="záloha" localSheetId="10">#REF!</definedName>
    <definedName name="záloha" localSheetId="11">#REF!</definedName>
    <definedName name="záloha">#REF!</definedName>
  </definedNames>
  <calcPr calcId="191029"/>
</workbook>
</file>

<file path=xl/calcChain.xml><?xml version="1.0" encoding="utf-8"?>
<calcChain xmlns="http://schemas.openxmlformats.org/spreadsheetml/2006/main">
  <c r="T24" i="163" l="1"/>
  <c r="S24" i="163"/>
  <c r="R24" i="163"/>
  <c r="M35" i="146" l="1"/>
  <c r="N35" i="146"/>
  <c r="J4" i="180" l="1"/>
  <c r="K4" i="180"/>
  <c r="J5" i="180"/>
  <c r="K5" i="180"/>
  <c r="K24" i="180" s="1"/>
  <c r="J6" i="180"/>
  <c r="K6" i="180"/>
  <c r="J7" i="180"/>
  <c r="K7" i="180"/>
  <c r="J8" i="180"/>
  <c r="K8" i="180"/>
  <c r="J9" i="180"/>
  <c r="K9" i="180"/>
  <c r="J10" i="180"/>
  <c r="K10" i="180"/>
  <c r="J11" i="180"/>
  <c r="K11" i="180"/>
  <c r="J12" i="180"/>
  <c r="K12" i="180"/>
  <c r="J13" i="180"/>
  <c r="K13" i="180"/>
  <c r="J14" i="180"/>
  <c r="K14" i="180"/>
  <c r="J15" i="180"/>
  <c r="K15" i="180"/>
  <c r="J16" i="180"/>
  <c r="K16" i="180"/>
  <c r="J17" i="180"/>
  <c r="K17" i="180"/>
  <c r="J18" i="180"/>
  <c r="K18" i="180"/>
  <c r="J19" i="180"/>
  <c r="K19" i="180"/>
  <c r="J20" i="180"/>
  <c r="K20" i="180"/>
  <c r="J21" i="180"/>
  <c r="K21" i="180"/>
  <c r="J22" i="180"/>
  <c r="K22" i="180"/>
  <c r="J23" i="180"/>
  <c r="K23" i="180"/>
  <c r="B24" i="180"/>
  <c r="C24" i="180"/>
  <c r="D24" i="180"/>
  <c r="D27" i="180" s="1"/>
  <c r="E24" i="180"/>
  <c r="F24" i="180"/>
  <c r="G24" i="180"/>
  <c r="H24" i="180"/>
  <c r="H27" i="180" s="1"/>
  <c r="I24" i="180"/>
  <c r="I30" i="180" s="1"/>
  <c r="I31" i="180" s="1"/>
  <c r="J26" i="180"/>
  <c r="H28" i="180" l="1"/>
  <c r="J24" i="180"/>
  <c r="I27" i="180"/>
  <c r="I28" i="180" s="1"/>
  <c r="H30" i="180"/>
  <c r="H31" i="180" s="1"/>
  <c r="B21" i="179"/>
  <c r="C21" i="179"/>
  <c r="E4" i="178"/>
  <c r="E5" i="178"/>
  <c r="E6" i="178"/>
  <c r="E7" i="178"/>
  <c r="E8" i="178"/>
  <c r="E9" i="178"/>
  <c r="E10" i="178"/>
  <c r="E11" i="178"/>
  <c r="E12" i="178"/>
  <c r="E13" i="178"/>
  <c r="E14" i="178"/>
  <c r="E15" i="178"/>
  <c r="E16" i="178"/>
  <c r="E17" i="178"/>
  <c r="E18" i="178"/>
  <c r="E19" i="178"/>
  <c r="E20" i="178"/>
  <c r="E21" i="178"/>
  <c r="E22" i="178"/>
  <c r="B23" i="178"/>
  <c r="C23" i="178"/>
  <c r="D23" i="178"/>
  <c r="D88" i="177"/>
  <c r="E88" i="177"/>
  <c r="F88" i="177"/>
  <c r="G88" i="177"/>
  <c r="H88" i="177"/>
  <c r="I88" i="177"/>
  <c r="J88" i="177"/>
  <c r="K88" i="177"/>
  <c r="L88" i="177"/>
  <c r="M88" i="177"/>
  <c r="N88" i="177"/>
  <c r="O88" i="177"/>
  <c r="P88" i="177"/>
  <c r="Q88" i="177"/>
  <c r="R88" i="177"/>
  <c r="S88" i="177"/>
  <c r="T88" i="177"/>
  <c r="U88" i="177"/>
  <c r="V88" i="177"/>
  <c r="W88" i="177"/>
  <c r="X88" i="177"/>
  <c r="Y88" i="177"/>
  <c r="Z88" i="177"/>
  <c r="AA88" i="177"/>
  <c r="AB88" i="177"/>
  <c r="AC88" i="177"/>
  <c r="AD88" i="177"/>
  <c r="AE88" i="177"/>
  <c r="AF88" i="177"/>
  <c r="AG88" i="177"/>
  <c r="AH88" i="177"/>
  <c r="AI88" i="177"/>
  <c r="AJ88" i="177"/>
  <c r="E23" i="178" l="1"/>
  <c r="B24" i="176"/>
  <c r="C24" i="176"/>
  <c r="D24" i="176"/>
  <c r="E24" i="176"/>
  <c r="F24" i="176"/>
  <c r="D3" i="175"/>
  <c r="D4" i="175"/>
  <c r="D5" i="175"/>
  <c r="D6" i="175"/>
  <c r="D7" i="175"/>
  <c r="D8" i="175"/>
  <c r="D9" i="175"/>
  <c r="D10" i="175"/>
  <c r="C11" i="175"/>
  <c r="D11" i="175" s="1"/>
  <c r="D12" i="175"/>
  <c r="D13" i="175"/>
  <c r="D14" i="175"/>
  <c r="D15" i="175"/>
  <c r="D16" i="175"/>
  <c r="D17" i="175"/>
  <c r="D18" i="175"/>
  <c r="D19" i="175"/>
  <c r="D20" i="175"/>
  <c r="C21" i="175"/>
  <c r="D21" i="175" s="1"/>
  <c r="D22" i="175"/>
  <c r="B23" i="175"/>
  <c r="B22" i="173"/>
  <c r="B38" i="173" s="1"/>
  <c r="B40" i="172"/>
  <c r="C3" i="171"/>
  <c r="D3" i="171" s="1"/>
  <c r="F3" i="171"/>
  <c r="G3" i="171"/>
  <c r="H3" i="171"/>
  <c r="C4" i="171"/>
  <c r="D4" i="171" s="1"/>
  <c r="F4" i="171"/>
  <c r="G4" i="171"/>
  <c r="H4" i="171"/>
  <c r="C5" i="171"/>
  <c r="D5" i="171" s="1"/>
  <c r="F5" i="171"/>
  <c r="G5" i="171"/>
  <c r="H5" i="171"/>
  <c r="C6" i="171"/>
  <c r="D6" i="171" s="1"/>
  <c r="F6" i="171"/>
  <c r="G6" i="171"/>
  <c r="H6" i="171"/>
  <c r="C7" i="171"/>
  <c r="D7" i="171" s="1"/>
  <c r="F7" i="171"/>
  <c r="G7" i="171"/>
  <c r="H7" i="171"/>
  <c r="C8" i="171"/>
  <c r="D8" i="171" s="1"/>
  <c r="F8" i="171"/>
  <c r="G8" i="171"/>
  <c r="H8" i="171"/>
  <c r="C9" i="171"/>
  <c r="D9" i="171" s="1"/>
  <c r="F9" i="171"/>
  <c r="G9" i="171"/>
  <c r="H9" i="171"/>
  <c r="C10" i="171"/>
  <c r="D10" i="171" s="1"/>
  <c r="F10" i="171"/>
  <c r="G10" i="171"/>
  <c r="H10" i="171"/>
  <c r="C11" i="171"/>
  <c r="D11" i="171" s="1"/>
  <c r="F11" i="171"/>
  <c r="G11" i="171"/>
  <c r="H11" i="171"/>
  <c r="C12" i="171"/>
  <c r="D12" i="171" s="1"/>
  <c r="F12" i="171"/>
  <c r="G12" i="171"/>
  <c r="H12" i="171"/>
  <c r="C13" i="171"/>
  <c r="D13" i="171" s="1"/>
  <c r="F13" i="171"/>
  <c r="G13" i="171"/>
  <c r="H13" i="171"/>
  <c r="C14" i="171"/>
  <c r="D14" i="171" s="1"/>
  <c r="F14" i="171"/>
  <c r="G14" i="171"/>
  <c r="H14" i="171"/>
  <c r="C15" i="171"/>
  <c r="D15" i="171" s="1"/>
  <c r="F15" i="171"/>
  <c r="G15" i="171"/>
  <c r="H15" i="171"/>
  <c r="C16" i="171"/>
  <c r="D16" i="171" s="1"/>
  <c r="F16" i="171"/>
  <c r="G16" i="171"/>
  <c r="H16" i="171"/>
  <c r="C17" i="171"/>
  <c r="D17" i="171" s="1"/>
  <c r="F17" i="171"/>
  <c r="G17" i="171"/>
  <c r="H17" i="171"/>
  <c r="C18" i="171"/>
  <c r="D18" i="171" s="1"/>
  <c r="F18" i="171"/>
  <c r="G18" i="171"/>
  <c r="H18" i="171"/>
  <c r="C19" i="171"/>
  <c r="D19" i="171" s="1"/>
  <c r="F19" i="171"/>
  <c r="G19" i="171"/>
  <c r="H19" i="171"/>
  <c r="C20" i="171"/>
  <c r="D20" i="171" s="1"/>
  <c r="F20" i="171"/>
  <c r="G20" i="171"/>
  <c r="H20" i="171"/>
  <c r="C21" i="171"/>
  <c r="D21" i="171" s="1"/>
  <c r="F21" i="171"/>
  <c r="G21" i="171"/>
  <c r="H21" i="171"/>
  <c r="C22" i="171"/>
  <c r="D22" i="171" s="1"/>
  <c r="F22" i="171"/>
  <c r="G22" i="171"/>
  <c r="H22" i="171"/>
  <c r="B23" i="171"/>
  <c r="B30" i="171" s="1"/>
  <c r="B31" i="171" s="1"/>
  <c r="E23" i="171"/>
  <c r="E30" i="171" s="1"/>
  <c r="E31" i="171" s="1"/>
  <c r="F23" i="171"/>
  <c r="F30" i="171" s="1"/>
  <c r="F31" i="171" s="1"/>
  <c r="K23" i="171"/>
  <c r="K30" i="171" s="1"/>
  <c r="K31" i="171" s="1"/>
  <c r="F3" i="170"/>
  <c r="F4" i="170"/>
  <c r="F5" i="170"/>
  <c r="F40" i="170" s="1"/>
  <c r="F6" i="170"/>
  <c r="F7" i="170"/>
  <c r="F8" i="170"/>
  <c r="G8" i="170" s="1"/>
  <c r="F9" i="170"/>
  <c r="G9" i="170" s="1"/>
  <c r="F10" i="170"/>
  <c r="F11" i="170"/>
  <c r="F12" i="170"/>
  <c r="F13" i="170"/>
  <c r="F14" i="170"/>
  <c r="G14" i="170" s="1"/>
  <c r="F15" i="170"/>
  <c r="F16" i="170"/>
  <c r="G16" i="170" s="1"/>
  <c r="F17" i="170"/>
  <c r="G17" i="170" s="1"/>
  <c r="F18" i="170"/>
  <c r="F19" i="170"/>
  <c r="F20" i="170"/>
  <c r="F21" i="170"/>
  <c r="F22" i="170"/>
  <c r="G22" i="170" s="1"/>
  <c r="F23" i="170"/>
  <c r="F24" i="170"/>
  <c r="G24" i="170" s="1"/>
  <c r="F25" i="170"/>
  <c r="F26" i="170"/>
  <c r="F27" i="170"/>
  <c r="F28" i="170"/>
  <c r="F29" i="170"/>
  <c r="F30" i="170"/>
  <c r="G30" i="170" s="1"/>
  <c r="F31" i="170"/>
  <c r="F32" i="170"/>
  <c r="G32" i="170" s="1"/>
  <c r="F33" i="170"/>
  <c r="G33" i="170" s="1"/>
  <c r="F34" i="170"/>
  <c r="F35" i="170"/>
  <c r="F36" i="170"/>
  <c r="F37" i="170"/>
  <c r="F38" i="170"/>
  <c r="G38" i="170" s="1"/>
  <c r="F39" i="170"/>
  <c r="B40" i="170"/>
  <c r="C3" i="170" s="1"/>
  <c r="D40" i="170"/>
  <c r="E9" i="170" s="1"/>
  <c r="F41" i="170"/>
  <c r="F42" i="170"/>
  <c r="F43" i="170"/>
  <c r="B44" i="170"/>
  <c r="D44" i="170"/>
  <c r="F44" i="170"/>
  <c r="F3" i="169"/>
  <c r="F4" i="169"/>
  <c r="F5" i="169"/>
  <c r="F6" i="169"/>
  <c r="F7" i="169"/>
  <c r="F8" i="169"/>
  <c r="F9" i="169"/>
  <c r="F10" i="169"/>
  <c r="F11" i="169"/>
  <c r="F12" i="169"/>
  <c r="F13" i="169"/>
  <c r="F14" i="169"/>
  <c r="F15" i="169"/>
  <c r="F16" i="169"/>
  <c r="F17" i="169"/>
  <c r="F18" i="169"/>
  <c r="F19" i="169"/>
  <c r="F20" i="169"/>
  <c r="F21" i="169"/>
  <c r="F22" i="169"/>
  <c r="F23" i="169"/>
  <c r="F24" i="169"/>
  <c r="F25" i="169"/>
  <c r="F26" i="169"/>
  <c r="F27" i="169"/>
  <c r="F28" i="169"/>
  <c r="F29" i="169"/>
  <c r="F30" i="169"/>
  <c r="F31" i="169"/>
  <c r="F32" i="169"/>
  <c r="F33" i="169"/>
  <c r="F34" i="169"/>
  <c r="F35" i="169"/>
  <c r="F36" i="169"/>
  <c r="F37" i="169"/>
  <c r="B38" i="169"/>
  <c r="C3" i="169" s="1"/>
  <c r="D38" i="169"/>
  <c r="E6" i="169" s="1"/>
  <c r="F39" i="169"/>
  <c r="F40" i="169"/>
  <c r="F41" i="169"/>
  <c r="B42" i="169"/>
  <c r="F42" i="169" s="1"/>
  <c r="D42" i="169"/>
  <c r="D6" i="168"/>
  <c r="D14" i="168" s="1"/>
  <c r="D10" i="168"/>
  <c r="D13" i="168"/>
  <c r="D17" i="168"/>
  <c r="D21" i="168"/>
  <c r="D30" i="168"/>
  <c r="D34" i="168"/>
  <c r="D35" i="168" s="1"/>
  <c r="D38" i="168"/>
  <c r="D39" i="168" s="1"/>
  <c r="D9" i="167"/>
  <c r="D21" i="167"/>
  <c r="D25" i="167"/>
  <c r="D33" i="167"/>
  <c r="D37" i="167"/>
  <c r="D45" i="167"/>
  <c r="D48" i="167"/>
  <c r="D49" i="167"/>
  <c r="D52" i="167"/>
  <c r="D53" i="167" s="1"/>
  <c r="F3" i="166"/>
  <c r="F4" i="166"/>
  <c r="F5" i="166"/>
  <c r="F6" i="166"/>
  <c r="F7" i="166"/>
  <c r="F8" i="166"/>
  <c r="F9" i="166"/>
  <c r="F10" i="166"/>
  <c r="F11" i="166"/>
  <c r="F12" i="166"/>
  <c r="E13" i="166"/>
  <c r="F13" i="166" s="1"/>
  <c r="F14" i="166"/>
  <c r="F15" i="166"/>
  <c r="F16" i="166"/>
  <c r="F17" i="166"/>
  <c r="F18" i="166"/>
  <c r="F19" i="166"/>
  <c r="F20" i="166"/>
  <c r="F21" i="166"/>
  <c r="F22" i="166"/>
  <c r="B23" i="166"/>
  <c r="C23" i="166"/>
  <c r="G40" i="170" l="1"/>
  <c r="G19" i="170"/>
  <c r="G27" i="170"/>
  <c r="G35" i="170"/>
  <c r="G21" i="170"/>
  <c r="G37" i="170"/>
  <c r="G6" i="170"/>
  <c r="G25" i="170"/>
  <c r="G10" i="170"/>
  <c r="G5" i="170"/>
  <c r="G13" i="170"/>
  <c r="G29" i="170"/>
  <c r="G7" i="170"/>
  <c r="G15" i="170"/>
  <c r="G23" i="170"/>
  <c r="G31" i="170"/>
  <c r="G39" i="170"/>
  <c r="G18" i="170"/>
  <c r="G26" i="170"/>
  <c r="G34" i="170"/>
  <c r="G36" i="170"/>
  <c r="G28" i="170"/>
  <c r="G20" i="170"/>
  <c r="G12" i="170"/>
  <c r="G4" i="170"/>
  <c r="G11" i="170"/>
  <c r="G3" i="170"/>
  <c r="E35" i="169"/>
  <c r="E31" i="169"/>
  <c r="E27" i="169"/>
  <c r="E23" i="169"/>
  <c r="E19" i="169"/>
  <c r="E15" i="169"/>
  <c r="E11" i="169"/>
  <c r="E7" i="169"/>
  <c r="E3" i="169"/>
  <c r="E40" i="170"/>
  <c r="E38" i="170"/>
  <c r="E30" i="170"/>
  <c r="E22" i="170"/>
  <c r="E14" i="170"/>
  <c r="E6" i="170"/>
  <c r="E35" i="170"/>
  <c r="E11" i="170"/>
  <c r="E26" i="169"/>
  <c r="E18" i="169"/>
  <c r="E37" i="170"/>
  <c r="E29" i="170"/>
  <c r="E21" i="170"/>
  <c r="E13" i="170"/>
  <c r="E5" i="170"/>
  <c r="K26" i="171"/>
  <c r="K27" i="171" s="1"/>
  <c r="E19" i="170"/>
  <c r="E10" i="169"/>
  <c r="E37" i="169"/>
  <c r="E33" i="169"/>
  <c r="E29" i="169"/>
  <c r="E25" i="169"/>
  <c r="E21" i="169"/>
  <c r="E17" i="169"/>
  <c r="E13" i="169"/>
  <c r="E9" i="169"/>
  <c r="E5" i="169"/>
  <c r="E34" i="170"/>
  <c r="E26" i="170"/>
  <c r="E18" i="170"/>
  <c r="E10" i="170"/>
  <c r="F26" i="171"/>
  <c r="F27" i="171" s="1"/>
  <c r="C23" i="175"/>
  <c r="E27" i="170"/>
  <c r="E3" i="170"/>
  <c r="E34" i="169"/>
  <c r="E32" i="170"/>
  <c r="E24" i="170"/>
  <c r="E39" i="170"/>
  <c r="E31" i="170"/>
  <c r="E23" i="170"/>
  <c r="E15" i="170"/>
  <c r="E7" i="170"/>
  <c r="B26" i="171"/>
  <c r="B27" i="171" s="1"/>
  <c r="E36" i="169"/>
  <c r="E32" i="169"/>
  <c r="E28" i="169"/>
  <c r="E24" i="169"/>
  <c r="E20" i="169"/>
  <c r="E16" i="169"/>
  <c r="E12" i="169"/>
  <c r="E8" i="169"/>
  <c r="E4" i="169"/>
  <c r="E36" i="170"/>
  <c r="E28" i="170"/>
  <c r="E20" i="170"/>
  <c r="E12" i="170"/>
  <c r="E4" i="170"/>
  <c r="D23" i="175"/>
  <c r="D26" i="167"/>
  <c r="D54" i="167" s="1"/>
  <c r="E30" i="169"/>
  <c r="E22" i="169"/>
  <c r="E14" i="169"/>
  <c r="E16" i="170"/>
  <c r="E8" i="170"/>
  <c r="E33" i="170"/>
  <c r="E25" i="170"/>
  <c r="E17" i="170"/>
  <c r="G23" i="171"/>
  <c r="J17" i="171"/>
  <c r="L17" i="171" s="1"/>
  <c r="J14" i="171"/>
  <c r="L14" i="171" s="1"/>
  <c r="J13" i="171"/>
  <c r="L13" i="171" s="1"/>
  <c r="J10" i="171"/>
  <c r="L10" i="171" s="1"/>
  <c r="G26" i="171"/>
  <c r="G27" i="171" s="1"/>
  <c r="G30" i="171"/>
  <c r="G31" i="171" s="1"/>
  <c r="D23" i="171"/>
  <c r="E26" i="171"/>
  <c r="E27" i="171" s="1"/>
  <c r="H23" i="171"/>
  <c r="C23" i="171"/>
  <c r="I22" i="171"/>
  <c r="J22" i="171" s="1"/>
  <c r="L22" i="171" s="1"/>
  <c r="I21" i="171"/>
  <c r="J21" i="171" s="1"/>
  <c r="L21" i="171" s="1"/>
  <c r="I20" i="171"/>
  <c r="J20" i="171" s="1"/>
  <c r="L20" i="171" s="1"/>
  <c r="I19" i="171"/>
  <c r="J19" i="171" s="1"/>
  <c r="L19" i="171" s="1"/>
  <c r="I18" i="171"/>
  <c r="J18" i="171" s="1"/>
  <c r="L18" i="171" s="1"/>
  <c r="I17" i="171"/>
  <c r="I16" i="171"/>
  <c r="J16" i="171" s="1"/>
  <c r="L16" i="171" s="1"/>
  <c r="I15" i="171"/>
  <c r="J15" i="171" s="1"/>
  <c r="L15" i="171" s="1"/>
  <c r="I14" i="171"/>
  <c r="I13" i="171"/>
  <c r="I12" i="171"/>
  <c r="J12" i="171" s="1"/>
  <c r="L12" i="171" s="1"/>
  <c r="I11" i="171"/>
  <c r="J11" i="171" s="1"/>
  <c r="L11" i="171" s="1"/>
  <c r="I10" i="171"/>
  <c r="I9" i="171"/>
  <c r="J9" i="171" s="1"/>
  <c r="L9" i="171" s="1"/>
  <c r="I8" i="171"/>
  <c r="J8" i="171" s="1"/>
  <c r="L8" i="171" s="1"/>
  <c r="I7" i="171"/>
  <c r="J7" i="171" s="1"/>
  <c r="L7" i="171" s="1"/>
  <c r="I6" i="171"/>
  <c r="J6" i="171" s="1"/>
  <c r="L6" i="171" s="1"/>
  <c r="I5" i="171"/>
  <c r="J5" i="171" s="1"/>
  <c r="L5" i="171" s="1"/>
  <c r="I4" i="171"/>
  <c r="J4" i="171" s="1"/>
  <c r="L4" i="171" s="1"/>
  <c r="I3" i="171"/>
  <c r="J3" i="171" s="1"/>
  <c r="C40" i="170"/>
  <c r="C39" i="170"/>
  <c r="C38" i="170"/>
  <c r="C37" i="170"/>
  <c r="C36" i="170"/>
  <c r="C35" i="170"/>
  <c r="C34" i="170"/>
  <c r="C33" i="170"/>
  <c r="C32" i="170"/>
  <c r="C31" i="170"/>
  <c r="C30" i="170"/>
  <c r="C29" i="170"/>
  <c r="C28" i="170"/>
  <c r="C27" i="170"/>
  <c r="C26" i="170"/>
  <c r="C25" i="170"/>
  <c r="C24" i="170"/>
  <c r="C23" i="170"/>
  <c r="C22" i="170"/>
  <c r="C21" i="170"/>
  <c r="C20" i="170"/>
  <c r="C19" i="170"/>
  <c r="C18" i="170"/>
  <c r="C17" i="170"/>
  <c r="C16" i="170"/>
  <c r="C15" i="170"/>
  <c r="C14" i="170"/>
  <c r="C13" i="170"/>
  <c r="C12" i="170"/>
  <c r="C11" i="170"/>
  <c r="C10" i="170"/>
  <c r="C9" i="170"/>
  <c r="C8" i="170"/>
  <c r="C7" i="170"/>
  <c r="C6" i="170"/>
  <c r="C5" i="170"/>
  <c r="C4" i="170"/>
  <c r="G12" i="169"/>
  <c r="G17" i="169"/>
  <c r="F38" i="169"/>
  <c r="G36" i="169" s="1"/>
  <c r="C37" i="169"/>
  <c r="C36" i="169"/>
  <c r="C35" i="169"/>
  <c r="C34" i="169"/>
  <c r="C33" i="169"/>
  <c r="C32" i="169"/>
  <c r="C31" i="169"/>
  <c r="C30" i="169"/>
  <c r="C29" i="169"/>
  <c r="C28" i="169"/>
  <c r="C27" i="169"/>
  <c r="C26" i="169"/>
  <c r="C25" i="169"/>
  <c r="C24" i="169"/>
  <c r="C23" i="169"/>
  <c r="C22" i="169"/>
  <c r="C21" i="169"/>
  <c r="C20" i="169"/>
  <c r="C19" i="169"/>
  <c r="C18" i="169"/>
  <c r="C17" i="169"/>
  <c r="C16" i="169"/>
  <c r="C15" i="169"/>
  <c r="C14" i="169"/>
  <c r="C13" i="169"/>
  <c r="C12" i="169"/>
  <c r="C11" i="169"/>
  <c r="C10" i="169"/>
  <c r="C9" i="169"/>
  <c r="C8" i="169"/>
  <c r="C7" i="169"/>
  <c r="C6" i="169"/>
  <c r="C5" i="169"/>
  <c r="C4" i="169"/>
  <c r="C38" i="169" s="1"/>
  <c r="D40" i="168"/>
  <c r="F23" i="166"/>
  <c r="E23" i="166"/>
  <c r="P4" i="163"/>
  <c r="P5" i="163"/>
  <c r="P6" i="163"/>
  <c r="P7" i="163"/>
  <c r="P8" i="163"/>
  <c r="P9" i="163"/>
  <c r="P10" i="163"/>
  <c r="P11" i="163"/>
  <c r="P12" i="163"/>
  <c r="P13" i="163"/>
  <c r="P14" i="163"/>
  <c r="P15" i="163"/>
  <c r="P16" i="163"/>
  <c r="P17" i="163"/>
  <c r="P18" i="163"/>
  <c r="P19" i="163"/>
  <c r="P20" i="163"/>
  <c r="P21" i="163"/>
  <c r="H24" i="163"/>
  <c r="L24" i="163"/>
  <c r="P24" i="163"/>
  <c r="D8" i="161"/>
  <c r="G8" i="161"/>
  <c r="J8" i="161"/>
  <c r="M8" i="161"/>
  <c r="P8" i="161"/>
  <c r="S8" i="161"/>
  <c r="D9" i="161"/>
  <c r="G9" i="161"/>
  <c r="J9" i="161"/>
  <c r="M9" i="161"/>
  <c r="P9" i="161"/>
  <c r="S9" i="161"/>
  <c r="D10" i="161"/>
  <c r="J10" i="161"/>
  <c r="M10" i="161"/>
  <c r="S10" i="161"/>
  <c r="D11" i="161"/>
  <c r="J11" i="161"/>
  <c r="M11" i="161"/>
  <c r="S11" i="161"/>
  <c r="D12" i="161"/>
  <c r="G12" i="161"/>
  <c r="J12" i="161"/>
  <c r="M12" i="161"/>
  <c r="P12" i="161"/>
  <c r="S12" i="161"/>
  <c r="D13" i="161"/>
  <c r="G13" i="161"/>
  <c r="J13" i="161"/>
  <c r="M13" i="161"/>
  <c r="P13" i="161"/>
  <c r="S13" i="161"/>
  <c r="D14" i="161"/>
  <c r="G14" i="161"/>
  <c r="J14" i="161"/>
  <c r="M14" i="161"/>
  <c r="P14" i="161"/>
  <c r="S14" i="161"/>
  <c r="D15" i="161"/>
  <c r="G15" i="161"/>
  <c r="J15" i="161"/>
  <c r="M15" i="161"/>
  <c r="P15" i="161"/>
  <c r="S15" i="161"/>
  <c r="D16" i="161"/>
  <c r="G16" i="161"/>
  <c r="J16" i="161"/>
  <c r="M16" i="161"/>
  <c r="P16" i="161"/>
  <c r="S16" i="161"/>
  <c r="D17" i="161"/>
  <c r="G17" i="161"/>
  <c r="J17" i="161"/>
  <c r="M17" i="161"/>
  <c r="P17" i="161"/>
  <c r="S17" i="161"/>
  <c r="D18" i="161"/>
  <c r="G18" i="161"/>
  <c r="J18" i="161"/>
  <c r="M18" i="161"/>
  <c r="P18" i="161"/>
  <c r="S18" i="161"/>
  <c r="D19" i="161"/>
  <c r="G19" i="161"/>
  <c r="J19" i="161"/>
  <c r="M19" i="161"/>
  <c r="P19" i="161"/>
  <c r="S19" i="161"/>
  <c r="D20" i="161"/>
  <c r="G20" i="161"/>
  <c r="J20" i="161"/>
  <c r="M20" i="161"/>
  <c r="P20" i="161"/>
  <c r="S20" i="161"/>
  <c r="D21" i="161"/>
  <c r="G21" i="161"/>
  <c r="J21" i="161"/>
  <c r="M21" i="161"/>
  <c r="P21" i="161"/>
  <c r="S21" i="161"/>
  <c r="D22" i="161"/>
  <c r="G22" i="161"/>
  <c r="J22" i="161"/>
  <c r="M22" i="161"/>
  <c r="P22" i="161"/>
  <c r="S22" i="161"/>
  <c r="D23" i="161"/>
  <c r="G23" i="161"/>
  <c r="J23" i="161"/>
  <c r="M23" i="161"/>
  <c r="P23" i="161"/>
  <c r="S23" i="161"/>
  <c r="D24" i="161"/>
  <c r="G24" i="161"/>
  <c r="J24" i="161"/>
  <c r="M24" i="161"/>
  <c r="P24" i="161"/>
  <c r="S24" i="161"/>
  <c r="D25" i="161"/>
  <c r="G25" i="161"/>
  <c r="J25" i="161"/>
  <c r="M25" i="161"/>
  <c r="P25" i="161"/>
  <c r="S25" i="161"/>
  <c r="D26" i="161"/>
  <c r="G26" i="161"/>
  <c r="J26" i="161"/>
  <c r="M26" i="161"/>
  <c r="P26" i="161"/>
  <c r="S26" i="161"/>
  <c r="D27" i="161"/>
  <c r="G27" i="161"/>
  <c r="J27" i="161"/>
  <c r="M27" i="161"/>
  <c r="P27" i="161"/>
  <c r="S27" i="161"/>
  <c r="D28" i="161"/>
  <c r="G28" i="161"/>
  <c r="J28" i="161"/>
  <c r="M28" i="161"/>
  <c r="P28" i="161"/>
  <c r="S28" i="161"/>
  <c r="D29" i="161"/>
  <c r="G29" i="161"/>
  <c r="J29" i="161"/>
  <c r="M29" i="161"/>
  <c r="P29" i="161"/>
  <c r="S29" i="161"/>
  <c r="D30" i="161"/>
  <c r="G30" i="161"/>
  <c r="J30" i="161"/>
  <c r="M30" i="161"/>
  <c r="P30" i="161"/>
  <c r="S30" i="161"/>
  <c r="D31" i="161"/>
  <c r="G31" i="161"/>
  <c r="J31" i="161"/>
  <c r="M31" i="161"/>
  <c r="P31" i="161"/>
  <c r="S31" i="161"/>
  <c r="D32" i="161"/>
  <c r="G32" i="161"/>
  <c r="J32" i="161"/>
  <c r="M32" i="161"/>
  <c r="P32" i="161"/>
  <c r="S32" i="161"/>
  <c r="D33" i="161"/>
  <c r="G33" i="161"/>
  <c r="J33" i="161"/>
  <c r="M33" i="161"/>
  <c r="P33" i="161"/>
  <c r="S33" i="161"/>
  <c r="D34" i="161"/>
  <c r="G34" i="161"/>
  <c r="J34" i="161"/>
  <c r="M34" i="161"/>
  <c r="P34" i="161"/>
  <c r="S34" i="161"/>
  <c r="D35" i="161"/>
  <c r="G35" i="161"/>
  <c r="J35" i="161"/>
  <c r="M35" i="161"/>
  <c r="P35" i="161"/>
  <c r="S35" i="161"/>
  <c r="D36" i="161"/>
  <c r="G36" i="161"/>
  <c r="J36" i="161"/>
  <c r="M36" i="161"/>
  <c r="P36" i="161"/>
  <c r="S36" i="161"/>
  <c r="D37" i="161"/>
  <c r="G37" i="161"/>
  <c r="J37" i="161"/>
  <c r="M37" i="161"/>
  <c r="P37" i="161"/>
  <c r="S37" i="161"/>
  <c r="D38" i="161"/>
  <c r="G38" i="161"/>
  <c r="J38" i="161"/>
  <c r="M38" i="161"/>
  <c r="P38" i="161"/>
  <c r="S38" i="161"/>
  <c r="D39" i="161"/>
  <c r="G39" i="161"/>
  <c r="J39" i="161"/>
  <c r="M39" i="161"/>
  <c r="P39" i="161"/>
  <c r="S39" i="161"/>
  <c r="D40" i="161"/>
  <c r="G40" i="161"/>
  <c r="J40" i="161"/>
  <c r="M40" i="161"/>
  <c r="P40" i="161"/>
  <c r="S40" i="161"/>
  <c r="D41" i="161"/>
  <c r="G41" i="161"/>
  <c r="J41" i="161"/>
  <c r="M41" i="161"/>
  <c r="P41" i="161"/>
  <c r="S41" i="161"/>
  <c r="D42" i="161"/>
  <c r="G42" i="161"/>
  <c r="J42" i="161"/>
  <c r="M42" i="161"/>
  <c r="P42" i="161"/>
  <c r="S42" i="161"/>
  <c r="D43" i="161"/>
  <c r="G43" i="161"/>
  <c r="J43" i="161"/>
  <c r="M43" i="161"/>
  <c r="P43" i="161"/>
  <c r="S43" i="161"/>
  <c r="D44" i="161"/>
  <c r="G44" i="161"/>
  <c r="J44" i="161"/>
  <c r="M44" i="161"/>
  <c r="P44" i="161"/>
  <c r="S44" i="161"/>
  <c r="D45" i="161"/>
  <c r="G45" i="161"/>
  <c r="J45" i="161"/>
  <c r="M45" i="161"/>
  <c r="P45" i="161"/>
  <c r="S45" i="161"/>
  <c r="D46" i="161"/>
  <c r="G46" i="161"/>
  <c r="J46" i="161"/>
  <c r="M46" i="161"/>
  <c r="P46" i="161"/>
  <c r="S46" i="161"/>
  <c r="D47" i="161"/>
  <c r="G47" i="161"/>
  <c r="J47" i="161"/>
  <c r="M47" i="161"/>
  <c r="S47" i="161"/>
  <c r="D48" i="161"/>
  <c r="G48" i="161"/>
  <c r="J48" i="161"/>
  <c r="M48" i="161"/>
  <c r="P48" i="161"/>
  <c r="S48" i="161"/>
  <c r="D49" i="161"/>
  <c r="G49" i="161"/>
  <c r="J49" i="161"/>
  <c r="M49" i="161"/>
  <c r="P49" i="161"/>
  <c r="S49" i="161"/>
  <c r="D50" i="161"/>
  <c r="G50" i="161"/>
  <c r="J50" i="161"/>
  <c r="M50" i="161"/>
  <c r="P50" i="161"/>
  <c r="S50" i="161"/>
  <c r="D51" i="161"/>
  <c r="G51" i="161"/>
  <c r="J51" i="161"/>
  <c r="M51" i="161"/>
  <c r="P51" i="161"/>
  <c r="S51" i="161"/>
  <c r="D52" i="161"/>
  <c r="J52" i="161"/>
  <c r="M52" i="161"/>
  <c r="S52" i="161"/>
  <c r="D53" i="161"/>
  <c r="J53" i="161"/>
  <c r="M53" i="161"/>
  <c r="S53" i="161"/>
  <c r="D54" i="161"/>
  <c r="G54" i="161"/>
  <c r="J54" i="161"/>
  <c r="M54" i="161"/>
  <c r="P54" i="161"/>
  <c r="S54" i="161"/>
  <c r="D55" i="161"/>
  <c r="G55" i="161"/>
  <c r="J55" i="161"/>
  <c r="M55" i="161"/>
  <c r="P55" i="161"/>
  <c r="S55" i="161"/>
  <c r="D56" i="161"/>
  <c r="J56" i="161"/>
  <c r="M56" i="161"/>
  <c r="S56" i="161"/>
  <c r="D57" i="161"/>
  <c r="J57" i="161"/>
  <c r="M57" i="161"/>
  <c r="S57" i="161"/>
  <c r="D58" i="161"/>
  <c r="G58" i="161"/>
  <c r="J58" i="161"/>
  <c r="M58" i="161"/>
  <c r="P58" i="161"/>
  <c r="S58" i="161"/>
  <c r="D59" i="161"/>
  <c r="G59" i="161"/>
  <c r="J59" i="161"/>
  <c r="M59" i="161"/>
  <c r="P59" i="161"/>
  <c r="S59" i="161"/>
  <c r="D60" i="161"/>
  <c r="J60" i="161"/>
  <c r="M60" i="161"/>
  <c r="S60" i="161"/>
  <c r="D61" i="161"/>
  <c r="J61" i="161"/>
  <c r="M61" i="161"/>
  <c r="S61" i="161"/>
  <c r="D62" i="161"/>
  <c r="G62" i="161"/>
  <c r="J62" i="161"/>
  <c r="M62" i="161"/>
  <c r="P62" i="161"/>
  <c r="S62" i="161"/>
  <c r="D63" i="161"/>
  <c r="G63" i="161"/>
  <c r="J63" i="161"/>
  <c r="M63" i="161"/>
  <c r="P63" i="161"/>
  <c r="S63" i="161"/>
  <c r="D64" i="161"/>
  <c r="G64" i="161"/>
  <c r="J64" i="161"/>
  <c r="M64" i="161"/>
  <c r="P64" i="161"/>
  <c r="S64" i="161"/>
  <c r="D65" i="161"/>
  <c r="G65" i="161"/>
  <c r="J65" i="161"/>
  <c r="M65" i="161"/>
  <c r="P65" i="161"/>
  <c r="S65" i="161"/>
  <c r="D66" i="161"/>
  <c r="G66" i="161"/>
  <c r="J66" i="161"/>
  <c r="M66" i="161"/>
  <c r="P66" i="161"/>
  <c r="S66" i="161"/>
  <c r="D67" i="161"/>
  <c r="J67" i="161"/>
  <c r="M67" i="161"/>
  <c r="S67" i="161"/>
  <c r="D68" i="161"/>
  <c r="J68" i="161"/>
  <c r="M68" i="161"/>
  <c r="S68" i="161"/>
  <c r="D69" i="161"/>
  <c r="J69" i="161"/>
  <c r="M69" i="161"/>
  <c r="S69" i="161"/>
  <c r="E28" i="160"/>
  <c r="H28" i="160"/>
  <c r="K28" i="160"/>
  <c r="E29" i="160"/>
  <c r="H29" i="160"/>
  <c r="K29" i="160"/>
  <c r="E30" i="160"/>
  <c r="H30" i="160"/>
  <c r="K30" i="160"/>
  <c r="E31" i="160"/>
  <c r="H31" i="160"/>
  <c r="K31" i="160"/>
  <c r="E32" i="160"/>
  <c r="H32" i="160"/>
  <c r="K32" i="160"/>
  <c r="E33" i="160"/>
  <c r="H33" i="160"/>
  <c r="K33" i="160"/>
  <c r="E34" i="160"/>
  <c r="H34" i="160"/>
  <c r="K34" i="160"/>
  <c r="E35" i="160"/>
  <c r="H35" i="160"/>
  <c r="K35" i="160"/>
  <c r="E36" i="160"/>
  <c r="H36" i="160"/>
  <c r="K36" i="160"/>
  <c r="E37" i="160"/>
  <c r="H37" i="160"/>
  <c r="K37" i="160"/>
  <c r="E38" i="160"/>
  <c r="H38" i="160"/>
  <c r="K38" i="160"/>
  <c r="E39" i="160"/>
  <c r="H39" i="160"/>
  <c r="K39" i="160"/>
  <c r="E40" i="160"/>
  <c r="H40" i="160"/>
  <c r="K40" i="160"/>
  <c r="E41" i="160"/>
  <c r="H41" i="160"/>
  <c r="K41" i="160"/>
  <c r="E42" i="160"/>
  <c r="H42" i="160"/>
  <c r="K42" i="160"/>
  <c r="E43" i="160"/>
  <c r="H43" i="160"/>
  <c r="K43" i="160"/>
  <c r="E44" i="160"/>
  <c r="H44" i="160"/>
  <c r="K44" i="160"/>
  <c r="E45" i="160"/>
  <c r="H45" i="160"/>
  <c r="K45" i="160"/>
  <c r="E46" i="160"/>
  <c r="H46" i="160"/>
  <c r="K46" i="160"/>
  <c r="E47" i="160"/>
  <c r="H47" i="160"/>
  <c r="K47" i="160"/>
  <c r="E48" i="160"/>
  <c r="H48" i="160"/>
  <c r="K48" i="160"/>
  <c r="E49" i="160"/>
  <c r="H49" i="160"/>
  <c r="K49" i="160"/>
  <c r="E50" i="160"/>
  <c r="H50" i="160"/>
  <c r="K50" i="160"/>
  <c r="E51" i="160"/>
  <c r="H51" i="160"/>
  <c r="K51" i="160"/>
  <c r="E52" i="160"/>
  <c r="H52" i="160"/>
  <c r="K52" i="160"/>
  <c r="E53" i="160"/>
  <c r="H53" i="160"/>
  <c r="K53" i="160"/>
  <c r="E54" i="160"/>
  <c r="H54" i="160"/>
  <c r="K54" i="160"/>
  <c r="E55" i="160"/>
  <c r="H55" i="160"/>
  <c r="K55" i="160"/>
  <c r="E56" i="160"/>
  <c r="H56" i="160"/>
  <c r="K56" i="160"/>
  <c r="E57" i="160"/>
  <c r="H57" i="160"/>
  <c r="K57" i="160"/>
  <c r="C6" i="159"/>
  <c r="E6" i="159"/>
  <c r="G6" i="159"/>
  <c r="J6" i="159"/>
  <c r="L6" i="159"/>
  <c r="N6" i="159"/>
  <c r="C7" i="159"/>
  <c r="E7" i="159"/>
  <c r="G7" i="159"/>
  <c r="J7" i="159"/>
  <c r="L7" i="159"/>
  <c r="N7" i="159"/>
  <c r="C8" i="159"/>
  <c r="E8" i="159"/>
  <c r="G8" i="159"/>
  <c r="J8" i="159"/>
  <c r="L8" i="159"/>
  <c r="N8" i="159"/>
  <c r="C9" i="159"/>
  <c r="E9" i="159"/>
  <c r="G9" i="159"/>
  <c r="J9" i="159"/>
  <c r="L9" i="159"/>
  <c r="N9" i="159"/>
  <c r="C10" i="159"/>
  <c r="E10" i="159"/>
  <c r="G10" i="159"/>
  <c r="J10" i="159"/>
  <c r="L10" i="159"/>
  <c r="N10" i="159"/>
  <c r="C11" i="159"/>
  <c r="E11" i="159"/>
  <c r="G11" i="159"/>
  <c r="J11" i="159"/>
  <c r="L11" i="159"/>
  <c r="N11" i="159"/>
  <c r="C12" i="159"/>
  <c r="E12" i="159"/>
  <c r="G12" i="159"/>
  <c r="J12" i="159"/>
  <c r="L12" i="159"/>
  <c r="N12" i="159"/>
  <c r="C13" i="159"/>
  <c r="E13" i="159"/>
  <c r="G13" i="159"/>
  <c r="J13" i="159"/>
  <c r="L13" i="159"/>
  <c r="N13" i="159"/>
  <c r="C14" i="159"/>
  <c r="E14" i="159"/>
  <c r="G14" i="159"/>
  <c r="J14" i="159"/>
  <c r="L14" i="159"/>
  <c r="N14" i="159"/>
  <c r="C15" i="159"/>
  <c r="E15" i="159"/>
  <c r="G15" i="159"/>
  <c r="J15" i="159"/>
  <c r="L15" i="159"/>
  <c r="N15" i="159"/>
  <c r="C17" i="159"/>
  <c r="E17" i="159"/>
  <c r="G17" i="159"/>
  <c r="J17" i="159"/>
  <c r="L17" i="159"/>
  <c r="N17" i="159"/>
  <c r="C18" i="159"/>
  <c r="E18" i="159"/>
  <c r="G18" i="159"/>
  <c r="J18" i="159"/>
  <c r="L18" i="159"/>
  <c r="N18" i="159"/>
  <c r="C19" i="159"/>
  <c r="E19" i="159"/>
  <c r="G19" i="159"/>
  <c r="J19" i="159"/>
  <c r="L19" i="159"/>
  <c r="N19" i="159"/>
  <c r="C20" i="159"/>
  <c r="E20" i="159"/>
  <c r="G20" i="159"/>
  <c r="J20" i="159"/>
  <c r="L20" i="159"/>
  <c r="N20" i="159"/>
  <c r="C21" i="159"/>
  <c r="E21" i="159"/>
  <c r="G21" i="159"/>
  <c r="J21" i="159"/>
  <c r="L21" i="159"/>
  <c r="N21" i="159"/>
  <c r="C22" i="159"/>
  <c r="E22" i="159"/>
  <c r="G22" i="159"/>
  <c r="J22" i="159"/>
  <c r="L22" i="159"/>
  <c r="N22" i="159"/>
  <c r="C23" i="159"/>
  <c r="E23" i="159"/>
  <c r="G23" i="159"/>
  <c r="J23" i="159"/>
  <c r="L23" i="159"/>
  <c r="N23" i="159"/>
  <c r="C24" i="159"/>
  <c r="E24" i="159"/>
  <c r="G24" i="159"/>
  <c r="J24" i="159"/>
  <c r="L24" i="159"/>
  <c r="N24" i="159"/>
  <c r="C25" i="159"/>
  <c r="E25" i="159"/>
  <c r="G25" i="159"/>
  <c r="J25" i="159"/>
  <c r="L25" i="159"/>
  <c r="N25" i="159"/>
  <c r="C26" i="159"/>
  <c r="E26" i="159"/>
  <c r="G26" i="159"/>
  <c r="J26" i="159"/>
  <c r="L26" i="159"/>
  <c r="N26" i="159"/>
  <c r="C28" i="159"/>
  <c r="E28" i="159"/>
  <c r="G28" i="159"/>
  <c r="J28" i="159"/>
  <c r="L28" i="159"/>
  <c r="N28" i="159"/>
  <c r="C29" i="159"/>
  <c r="E29" i="159"/>
  <c r="G29" i="159"/>
  <c r="J29" i="159"/>
  <c r="L29" i="159"/>
  <c r="N29" i="159"/>
  <c r="C30" i="159"/>
  <c r="E30" i="159"/>
  <c r="G30" i="159"/>
  <c r="J30" i="159"/>
  <c r="L30" i="159"/>
  <c r="N30" i="159"/>
  <c r="C31" i="159"/>
  <c r="E31" i="159"/>
  <c r="G31" i="159"/>
  <c r="J31" i="159"/>
  <c r="L31" i="159"/>
  <c r="N31" i="159"/>
  <c r="C32" i="159"/>
  <c r="E32" i="159"/>
  <c r="G32" i="159"/>
  <c r="J32" i="159"/>
  <c r="L32" i="159"/>
  <c r="N32" i="159"/>
  <c r="C33" i="159"/>
  <c r="E33" i="159"/>
  <c r="G33" i="159"/>
  <c r="J33" i="159"/>
  <c r="L33" i="159"/>
  <c r="N33" i="159"/>
  <c r="C34" i="159"/>
  <c r="E34" i="159"/>
  <c r="G34" i="159"/>
  <c r="J34" i="159"/>
  <c r="L34" i="159"/>
  <c r="N34" i="159"/>
  <c r="C35" i="159"/>
  <c r="E35" i="159"/>
  <c r="G35" i="159"/>
  <c r="J35" i="159"/>
  <c r="L35" i="159"/>
  <c r="N35" i="159"/>
  <c r="C36" i="159"/>
  <c r="E36" i="159"/>
  <c r="G36" i="159"/>
  <c r="J36" i="159"/>
  <c r="L36" i="159"/>
  <c r="N36" i="159"/>
  <c r="C37" i="159"/>
  <c r="E37" i="159"/>
  <c r="G37" i="159"/>
  <c r="J37" i="159"/>
  <c r="L37" i="159"/>
  <c r="N37" i="159"/>
  <c r="D3" i="158"/>
  <c r="G3" i="158"/>
  <c r="J3" i="158"/>
  <c r="K3" i="158"/>
  <c r="D4" i="158"/>
  <c r="G4" i="158"/>
  <c r="J4" i="158"/>
  <c r="K4" i="158"/>
  <c r="D5" i="158"/>
  <c r="G5" i="158"/>
  <c r="J5" i="158"/>
  <c r="K5" i="158"/>
  <c r="D6" i="158"/>
  <c r="G6" i="158"/>
  <c r="J6" i="158"/>
  <c r="K6" i="158"/>
  <c r="D7" i="158"/>
  <c r="G7" i="158"/>
  <c r="J7" i="158"/>
  <c r="K7" i="158"/>
  <c r="D8" i="158"/>
  <c r="G8" i="158"/>
  <c r="J8" i="158"/>
  <c r="K8" i="158"/>
  <c r="D9" i="158"/>
  <c r="G9" i="158"/>
  <c r="J9" i="158"/>
  <c r="K9" i="158"/>
  <c r="B10" i="158"/>
  <c r="D10" i="158" s="1"/>
  <c r="E10" i="158"/>
  <c r="G10" i="158"/>
  <c r="H10" i="158"/>
  <c r="J10" i="158"/>
  <c r="K10" i="158"/>
  <c r="D15" i="158"/>
  <c r="G15" i="158"/>
  <c r="J15" i="158"/>
  <c r="K15" i="158"/>
  <c r="D16" i="158"/>
  <c r="G16" i="158"/>
  <c r="J16" i="158"/>
  <c r="K16" i="158"/>
  <c r="D17" i="158"/>
  <c r="G17" i="158"/>
  <c r="J17" i="158"/>
  <c r="K17" i="158"/>
  <c r="D18" i="158"/>
  <c r="G18" i="158"/>
  <c r="J18" i="158"/>
  <c r="K18" i="158"/>
  <c r="D19" i="158"/>
  <c r="G19" i="158"/>
  <c r="J19" i="158"/>
  <c r="K19" i="158"/>
  <c r="D20" i="158"/>
  <c r="G20" i="158"/>
  <c r="J20" i="158"/>
  <c r="K20" i="158"/>
  <c r="D21" i="158"/>
  <c r="G21" i="158"/>
  <c r="J21" i="158"/>
  <c r="K21" i="158"/>
  <c r="B22" i="158"/>
  <c r="D22" i="158" s="1"/>
  <c r="E22" i="158"/>
  <c r="G22" i="158"/>
  <c r="H22" i="158"/>
  <c r="J22" i="158"/>
  <c r="K22" i="158"/>
  <c r="G19" i="169" l="1"/>
  <c r="G14" i="169"/>
  <c r="G25" i="169"/>
  <c r="G22" i="169"/>
  <c r="G16" i="169"/>
  <c r="G27" i="169"/>
  <c r="G24" i="169"/>
  <c r="G3" i="169"/>
  <c r="G33" i="169"/>
  <c r="G30" i="169"/>
  <c r="E38" i="169"/>
  <c r="G5" i="169"/>
  <c r="G35" i="169"/>
  <c r="G32" i="169"/>
  <c r="G9" i="169"/>
  <c r="G4" i="169"/>
  <c r="G11" i="169"/>
  <c r="G6" i="169"/>
  <c r="J23" i="171"/>
  <c r="L3" i="171"/>
  <c r="L23" i="171" s="1"/>
  <c r="H26" i="171"/>
  <c r="H27" i="171" s="1"/>
  <c r="H30" i="171"/>
  <c r="H31" i="171" s="1"/>
  <c r="D26" i="171"/>
  <c r="D27" i="171" s="1"/>
  <c r="D30" i="171"/>
  <c r="D31" i="171" s="1"/>
  <c r="I23" i="171"/>
  <c r="C26" i="171"/>
  <c r="C27" i="171" s="1"/>
  <c r="C30" i="171"/>
  <c r="C31" i="171" s="1"/>
  <c r="G13" i="169"/>
  <c r="G21" i="169"/>
  <c r="G29" i="169"/>
  <c r="G37" i="169"/>
  <c r="G8" i="169"/>
  <c r="G18" i="169"/>
  <c r="G26" i="169"/>
  <c r="G34" i="169"/>
  <c r="G7" i="169"/>
  <c r="G15" i="169"/>
  <c r="G23" i="169"/>
  <c r="G31" i="169"/>
  <c r="G10" i="169"/>
  <c r="G20" i="169"/>
  <c r="G28" i="169"/>
  <c r="R5" i="157"/>
  <c r="S5" i="157"/>
  <c r="Q35" i="157"/>
  <c r="R35" i="157"/>
  <c r="R17" i="157"/>
  <c r="S17" i="157"/>
  <c r="Q47" i="157"/>
  <c r="R47" i="157"/>
  <c r="B29" i="157"/>
  <c r="C29" i="157"/>
  <c r="E29" i="157"/>
  <c r="G38" i="169" l="1"/>
  <c r="Q59" i="157"/>
  <c r="R59" i="157"/>
  <c r="S29" i="157"/>
  <c r="R29" i="157"/>
  <c r="I30" i="171"/>
  <c r="I31" i="171" s="1"/>
  <c r="I26" i="171"/>
  <c r="I27" i="171" s="1"/>
  <c r="I33" i="171"/>
  <c r="L26" i="171"/>
  <c r="L27" i="171" s="1"/>
  <c r="L30" i="171"/>
  <c r="L31" i="171" s="1"/>
  <c r="J30" i="171"/>
  <c r="J31" i="171" s="1"/>
  <c r="J26" i="171"/>
  <c r="J27" i="171" s="1"/>
  <c r="S5" i="154"/>
  <c r="T5" i="154"/>
  <c r="S6" i="154"/>
  <c r="T6" i="154"/>
  <c r="S7" i="154"/>
  <c r="T7" i="154"/>
  <c r="S8" i="154"/>
  <c r="T8" i="154"/>
  <c r="S9" i="154"/>
  <c r="T9" i="154"/>
  <c r="S10" i="154"/>
  <c r="T10" i="154"/>
  <c r="S11" i="154"/>
  <c r="T11" i="154"/>
  <c r="S12" i="154"/>
  <c r="T12" i="154"/>
  <c r="S13" i="154"/>
  <c r="T13" i="154"/>
  <c r="S14" i="154"/>
  <c r="T14" i="154"/>
  <c r="S15" i="154"/>
  <c r="T15" i="154"/>
  <c r="S16" i="154"/>
  <c r="T16" i="154"/>
  <c r="S17" i="154"/>
  <c r="T17" i="154"/>
  <c r="S18" i="154"/>
  <c r="T18" i="154"/>
  <c r="S19" i="154"/>
  <c r="T19" i="154"/>
  <c r="S20" i="154"/>
  <c r="T20" i="154"/>
  <c r="S21" i="154"/>
  <c r="T21" i="154"/>
  <c r="S22" i="154"/>
  <c r="T22" i="154"/>
  <c r="S23" i="154"/>
  <c r="T23" i="154"/>
  <c r="S24" i="154"/>
  <c r="T24" i="154"/>
  <c r="S25" i="154"/>
  <c r="T25" i="154"/>
  <c r="S33" i="154"/>
  <c r="T33" i="154"/>
  <c r="S34" i="154"/>
  <c r="T34" i="154"/>
  <c r="S35" i="154"/>
  <c r="T35" i="154"/>
  <c r="S36" i="154"/>
  <c r="T36" i="154"/>
  <c r="S37" i="154"/>
  <c r="T37" i="154"/>
  <c r="S38" i="154"/>
  <c r="T38" i="154"/>
  <c r="S39" i="154"/>
  <c r="T39" i="154"/>
  <c r="S12" i="152"/>
  <c r="T12" i="152"/>
  <c r="S13" i="152"/>
  <c r="T13" i="152"/>
  <c r="S14" i="152"/>
  <c r="T14" i="152"/>
  <c r="S15" i="152"/>
  <c r="T15" i="152"/>
  <c r="S16" i="152"/>
  <c r="T16" i="152"/>
  <c r="S17" i="152"/>
  <c r="T17" i="152"/>
  <c r="S18" i="152"/>
  <c r="T18" i="152"/>
  <c r="S33" i="152"/>
  <c r="T33" i="152"/>
  <c r="S34" i="152"/>
  <c r="T34" i="152"/>
  <c r="S35" i="152"/>
  <c r="T35" i="152"/>
  <c r="S36" i="152"/>
  <c r="T36" i="152"/>
  <c r="S37" i="152"/>
  <c r="T37" i="152"/>
  <c r="S38" i="152"/>
  <c r="T38" i="152"/>
  <c r="S39" i="152"/>
  <c r="T39" i="152"/>
  <c r="I22" i="53" l="1"/>
  <c r="I17" i="53"/>
  <c r="I16" i="53"/>
  <c r="I9" i="53"/>
  <c r="I3" i="53"/>
  <c r="D3" i="53"/>
  <c r="I13" i="51"/>
  <c r="I12" i="51"/>
  <c r="I11" i="51"/>
  <c r="I10" i="51"/>
  <c r="I9" i="51"/>
  <c r="I6" i="51"/>
  <c r="I4" i="51"/>
  <c r="H23" i="53" l="1"/>
  <c r="G23" i="53"/>
  <c r="E23" i="53"/>
  <c r="F8" i="53" s="1"/>
  <c r="C23" i="53"/>
  <c r="B23" i="53"/>
  <c r="I20" i="53"/>
  <c r="D20" i="53"/>
  <c r="I13" i="53"/>
  <c r="I19" i="53"/>
  <c r="I18" i="53"/>
  <c r="I7" i="53"/>
  <c r="I6" i="53"/>
  <c r="I4" i="53"/>
  <c r="D4" i="53"/>
  <c r="I8" i="53"/>
  <c r="I10" i="53"/>
  <c r="I14" i="53"/>
  <c r="I12" i="53"/>
  <c r="I11" i="53"/>
  <c r="I5" i="53"/>
  <c r="I21" i="53"/>
  <c r="I15" i="53"/>
  <c r="E16" i="52"/>
  <c r="D16" i="52"/>
  <c r="B16" i="52"/>
  <c r="C15" i="52" s="1"/>
  <c r="F15" i="52"/>
  <c r="F14" i="52"/>
  <c r="F13" i="52"/>
  <c r="F12" i="52"/>
  <c r="F11" i="52"/>
  <c r="F10" i="52"/>
  <c r="F9" i="52"/>
  <c r="F8" i="52"/>
  <c r="F7" i="52"/>
  <c r="F6" i="52"/>
  <c r="F5" i="52"/>
  <c r="F4" i="52"/>
  <c r="F3" i="52"/>
  <c r="H23" i="51"/>
  <c r="G23" i="51"/>
  <c r="E23" i="51"/>
  <c r="F13" i="51" s="1"/>
  <c r="C23" i="51"/>
  <c r="B23" i="51"/>
  <c r="I20" i="51"/>
  <c r="D20" i="51"/>
  <c r="I19" i="51"/>
  <c r="D19" i="51"/>
  <c r="I18" i="51"/>
  <c r="I14" i="51"/>
  <c r="I22" i="51"/>
  <c r="I21" i="51"/>
  <c r="I7" i="51"/>
  <c r="I17" i="51"/>
  <c r="I8" i="51"/>
  <c r="I15" i="51"/>
  <c r="I5" i="51"/>
  <c r="I16" i="51"/>
  <c r="I3" i="51"/>
  <c r="C8" i="52" l="1"/>
  <c r="C6" i="52"/>
  <c r="C14" i="52"/>
  <c r="C4" i="52"/>
  <c r="C12" i="52"/>
  <c r="C10" i="52"/>
  <c r="C3" i="52"/>
  <c r="C5" i="52"/>
  <c r="C7" i="52"/>
  <c r="C9" i="52"/>
  <c r="C11" i="52"/>
  <c r="C13" i="52"/>
  <c r="F16" i="52"/>
  <c r="G15" i="52" s="1"/>
  <c r="F5" i="53"/>
  <c r="F20" i="53"/>
  <c r="F15" i="53"/>
  <c r="F12" i="53"/>
  <c r="F4" i="53"/>
  <c r="F10" i="53"/>
  <c r="F21" i="53"/>
  <c r="F14" i="53"/>
  <c r="F6" i="53"/>
  <c r="F11" i="53"/>
  <c r="F22" i="53"/>
  <c r="F16" i="53"/>
  <c r="F17" i="53"/>
  <c r="F3" i="53"/>
  <c r="F9" i="53"/>
  <c r="F7" i="53"/>
  <c r="F19" i="53"/>
  <c r="D23" i="53"/>
  <c r="F13" i="53"/>
  <c r="F18" i="53"/>
  <c r="I23" i="53"/>
  <c r="F10" i="51"/>
  <c r="F12" i="51"/>
  <c r="F11" i="51"/>
  <c r="F9" i="51"/>
  <c r="F4" i="51"/>
  <c r="F6" i="51"/>
  <c r="F20" i="51"/>
  <c r="F7" i="51"/>
  <c r="F19" i="51"/>
  <c r="F5" i="51"/>
  <c r="F17" i="51"/>
  <c r="F22" i="51"/>
  <c r="F16" i="51"/>
  <c r="F8" i="51"/>
  <c r="F18" i="51"/>
  <c r="F15" i="51"/>
  <c r="F21" i="51"/>
  <c r="F14" i="51"/>
  <c r="D23" i="51"/>
  <c r="I23" i="51"/>
  <c r="J13" i="51" s="1"/>
  <c r="G13" i="52" l="1"/>
  <c r="G12" i="52"/>
  <c r="G3" i="52"/>
  <c r="G10" i="52"/>
  <c r="G7" i="52"/>
  <c r="G4" i="52"/>
  <c r="G8" i="52"/>
  <c r="G9" i="52"/>
  <c r="G11" i="52"/>
  <c r="G14" i="52"/>
  <c r="G6" i="52"/>
  <c r="G5" i="52"/>
  <c r="C16" i="52"/>
  <c r="J22" i="53"/>
  <c r="J16" i="53"/>
  <c r="J17" i="53"/>
  <c r="J9" i="53"/>
  <c r="F23" i="53"/>
  <c r="J19" i="53"/>
  <c r="J6" i="53"/>
  <c r="J20" i="53"/>
  <c r="J4" i="53"/>
  <c r="J5" i="53"/>
  <c r="J18" i="53"/>
  <c r="J11" i="53"/>
  <c r="J7" i="53"/>
  <c r="J13" i="53"/>
  <c r="J8" i="53"/>
  <c r="J21" i="53"/>
  <c r="J3" i="53"/>
  <c r="J15" i="53"/>
  <c r="J12" i="53"/>
  <c r="J14" i="53"/>
  <c r="J10" i="53"/>
  <c r="J10" i="51"/>
  <c r="J11" i="51"/>
  <c r="J12" i="51"/>
  <c r="J6" i="51"/>
  <c r="J9" i="51"/>
  <c r="F23" i="51"/>
  <c r="J18" i="51"/>
  <c r="J4" i="51"/>
  <c r="J3" i="51"/>
  <c r="J19" i="51"/>
  <c r="J15" i="51"/>
  <c r="J7" i="51"/>
  <c r="J8" i="51"/>
  <c r="J21" i="51"/>
  <c r="J22" i="51"/>
  <c r="J17" i="51"/>
  <c r="J20" i="51"/>
  <c r="J16" i="51"/>
  <c r="J5" i="51"/>
  <c r="J14" i="51"/>
  <c r="G16" i="52" l="1"/>
  <c r="J23" i="53"/>
  <c r="J23" i="51"/>
</calcChain>
</file>

<file path=xl/sharedStrings.xml><?xml version="1.0" encoding="utf-8"?>
<sst xmlns="http://schemas.openxmlformats.org/spreadsheetml/2006/main" count="3010" uniqueCount="989">
  <si>
    <t>tabuľková príloha</t>
  </si>
  <si>
    <t>Zoznam tabuliek</t>
  </si>
  <si>
    <t>Tabuľka č. 1:</t>
  </si>
  <si>
    <t>Tabuľka č. 2:</t>
  </si>
  <si>
    <t>Tabuľka č. 3:</t>
  </si>
  <si>
    <t>Tabuľka č. 4:</t>
  </si>
  <si>
    <t>Tabuľka č. 5:</t>
  </si>
  <si>
    <t>Tabuľka č. 6:</t>
  </si>
  <si>
    <t>Tabuľka č. 7:</t>
  </si>
  <si>
    <t>Tabuľka č. 8:</t>
  </si>
  <si>
    <t>Tabuľka č. 11a:</t>
  </si>
  <si>
    <t>Tabuľka č. 11b:</t>
  </si>
  <si>
    <t>Tabuľka č. 11c:</t>
  </si>
  <si>
    <t>Tabuľka č. 12:</t>
  </si>
  <si>
    <t>Tabuľka č. 13a:</t>
  </si>
  <si>
    <t>Tabuľka č. 13b:</t>
  </si>
  <si>
    <t>Tabuľka č. 14:</t>
  </si>
  <si>
    <t>Tabuľka č. 15a:</t>
  </si>
  <si>
    <t>Tabuľka č. 15b:</t>
  </si>
  <si>
    <t>Tabuľka č. 16a:</t>
  </si>
  <si>
    <t>Tabuľka č. 16b:</t>
  </si>
  <si>
    <t>Tabuľka č. 16c:</t>
  </si>
  <si>
    <t>Tabuľka č. 16d:</t>
  </si>
  <si>
    <t>Tabuľka č. 16e:</t>
  </si>
  <si>
    <t>Tabuľka č. 17:</t>
  </si>
  <si>
    <t>Tabuľka č. 18:</t>
  </si>
  <si>
    <t>Tabuľka č. 19a:</t>
  </si>
  <si>
    <t>Tabuľka č. 19b:</t>
  </si>
  <si>
    <t>Tabuľka č. 20:</t>
  </si>
  <si>
    <t>Tabuľka č. 21:</t>
  </si>
  <si>
    <t>Tabuľka č. 22:</t>
  </si>
  <si>
    <t>Tabuľka č. 23:</t>
  </si>
  <si>
    <t>Tabuľka č. 24:</t>
  </si>
  <si>
    <t>Tabuľka č. 25:</t>
  </si>
  <si>
    <t>Tabuľka č. 26:</t>
  </si>
  <si>
    <t>Tabuľka č. 27:</t>
  </si>
  <si>
    <t>Úplný názov vysokej školy</t>
  </si>
  <si>
    <t>Skratka</t>
  </si>
  <si>
    <t>Verejné vysoké školy</t>
  </si>
  <si>
    <t>Akadémia umení v Banskej Bystrici</t>
  </si>
  <si>
    <t>AU Banská Bystrica</t>
  </si>
  <si>
    <t>Ekonomická univerzita v Bratislave</t>
  </si>
  <si>
    <t>EU Bratislava</t>
  </si>
  <si>
    <t>Katolícka univerzita v Ružomberku</t>
  </si>
  <si>
    <t xml:space="preserve">KU Ružomberok </t>
  </si>
  <si>
    <t>Prešovská univerzita v Prešove</t>
  </si>
  <si>
    <t>PU Prešov</t>
  </si>
  <si>
    <t>Slovenská poľnohospodárska univerzita v Nitre</t>
  </si>
  <si>
    <t>SPU Nitra</t>
  </si>
  <si>
    <t>Slovenská technická univerzita v Bratislave</t>
  </si>
  <si>
    <t>STU Bratislava</t>
  </si>
  <si>
    <t>Technická univerzita v Košiciach</t>
  </si>
  <si>
    <t>TU Košice</t>
  </si>
  <si>
    <t>Technická univerzita vo Zvolene</t>
  </si>
  <si>
    <t>TU Zvolen</t>
  </si>
  <si>
    <t>Trenčianska univerzita Alexandra Dubčeka v Trenčíne</t>
  </si>
  <si>
    <t>TUAD Trenčín</t>
  </si>
  <si>
    <t>Trnavská univerzita v Trnave</t>
  </si>
  <si>
    <t>TvU Trnava</t>
  </si>
  <si>
    <t>Univerzita J. Selyeho</t>
  </si>
  <si>
    <t>UJS Komárno</t>
  </si>
  <si>
    <t>Univerzita Komenského v Bratislave</t>
  </si>
  <si>
    <t>UK Bratislava</t>
  </si>
  <si>
    <t>Univerzita Konštantína Filozofa v Nitre</t>
  </si>
  <si>
    <t>UKF Nitra</t>
  </si>
  <si>
    <t>Univerzita Mateja Bela v Banskej Bystrici</t>
  </si>
  <si>
    <t>UMB Banská Bystrica</t>
  </si>
  <si>
    <t>Univerzita Pavla Jozefa Šafárika v Košiciach</t>
  </si>
  <si>
    <t>UPJŠ Košice</t>
  </si>
  <si>
    <t>Univerzita sv. Cyrila a Metoda v Trnave</t>
  </si>
  <si>
    <t>UCM Trnava</t>
  </si>
  <si>
    <t>Univerzita veterinárskeho lekárstva a farmácie v Košiciach</t>
  </si>
  <si>
    <t>UVLF Košice</t>
  </si>
  <si>
    <t>Vysoká škola múzických umení v Bratislave</t>
  </si>
  <si>
    <t>VŠMU Bratislava</t>
  </si>
  <si>
    <t>Vysoká škola výtvarných umení v Bratislave</t>
  </si>
  <si>
    <t>VŠVU Bratislava</t>
  </si>
  <si>
    <t>Žilinská univerzita v Žiline</t>
  </si>
  <si>
    <t>ŽU Žilina</t>
  </si>
  <si>
    <t>Súkromné vysoké školy</t>
  </si>
  <si>
    <t>Akadémia médií, odborná vysoká škola mediálnej a marketingovej komunikácie v Bratislave</t>
  </si>
  <si>
    <t>AM Bratislava</t>
  </si>
  <si>
    <t xml:space="preserve">Bratislavská medzinárodná škola liberálnych štúdií </t>
  </si>
  <si>
    <t>BISLA Bratislava</t>
  </si>
  <si>
    <t>Hudobná a umelecká akadémia Jána Albrechta – Banská Štiavnica, s. r. o., odborná vysoká škola</t>
  </si>
  <si>
    <t>HUAJA Banská Štiavnica</t>
  </si>
  <si>
    <t>Paneurópska vysoká škola</t>
  </si>
  <si>
    <t>PEVŠ Bratislava</t>
  </si>
  <si>
    <t xml:space="preserve">Stredoeurópska vysoká škola v Skalici </t>
  </si>
  <si>
    <t>SEVŠ Skalica</t>
  </si>
  <si>
    <t xml:space="preserve">Vysoká škola bezpečnostného manažérstva v Košiciach </t>
  </si>
  <si>
    <t>VŠBM Košice</t>
  </si>
  <si>
    <t>Vysoká škola Danubius</t>
  </si>
  <si>
    <t>VŠ Danubius Sládkovičovo</t>
  </si>
  <si>
    <t xml:space="preserve">Vysoká škola DTI </t>
  </si>
  <si>
    <t>VŠ DTI Dubnica nad Váhom</t>
  </si>
  <si>
    <t xml:space="preserve">Vysoká škola ekonómie a manažmentu verejnej správy v Bratislave </t>
  </si>
  <si>
    <t>VŠEMVS Bratislava</t>
  </si>
  <si>
    <t xml:space="preserve">Vysoká škola manažmentu v Trenčíne </t>
  </si>
  <si>
    <t>VŠM Trenčín</t>
  </si>
  <si>
    <t xml:space="preserve">Vysoká škola medzinárodného podnikania ISM Slovakia v Prešove </t>
  </si>
  <si>
    <t>VŠMP ISM  Prešov</t>
  </si>
  <si>
    <t>Vysoká škola zdravotníctva a sociálnej práce sv. Alžbety v Bratislave, n. o.</t>
  </si>
  <si>
    <t>VŠZaSP Bratislava</t>
  </si>
  <si>
    <t>Štátne vysoké školy</t>
  </si>
  <si>
    <t>Akadémia ozbrojených síl generála Milana Rastislava Štefánika v Liptovskom Mikuláši</t>
  </si>
  <si>
    <t>AOS Liptovský Mikuláš</t>
  </si>
  <si>
    <t>Akadémia policajného zboru v Bratislave</t>
  </si>
  <si>
    <t>APZ Bratislava</t>
  </si>
  <si>
    <t>Slovenská zdravotnícka univerzita v Bratislave</t>
  </si>
  <si>
    <t>SZU Bratislava</t>
  </si>
  <si>
    <t>Tabuľka č. 1: Počet a štruktúra študentov podľa formy, stupňa štúdia a typu vysokej školy</t>
  </si>
  <si>
    <t>z toho cudzinci</t>
  </si>
  <si>
    <t>2017/2018</t>
  </si>
  <si>
    <t>2018/2019</t>
  </si>
  <si>
    <t>2019/2020</t>
  </si>
  <si>
    <t>spolu</t>
  </si>
  <si>
    <t>z toho ženy</t>
  </si>
  <si>
    <t>% spolu</t>
  </si>
  <si>
    <t>% ženy</t>
  </si>
  <si>
    <t>Verejné</t>
  </si>
  <si>
    <t>denná forma</t>
  </si>
  <si>
    <t>I</t>
  </si>
  <si>
    <t>I+II</t>
  </si>
  <si>
    <t>II</t>
  </si>
  <si>
    <t>III</t>
  </si>
  <si>
    <t>externá forma</t>
  </si>
  <si>
    <t>-</t>
  </si>
  <si>
    <t>Súkromné</t>
  </si>
  <si>
    <t>SR</t>
  </si>
  <si>
    <t>Pozn.: % podiel žien predstavuje podiel z celkového počtu študentov na danom stupni a forme štúdia</t>
  </si>
  <si>
    <t>Zdroj: CVTI SR</t>
  </si>
  <si>
    <t>Pozn.: % podiel žien cudziniek predstavuje podiel z celkového počtu cudzincov na danom stupni a forme štúdia</t>
  </si>
  <si>
    <t>verejné</t>
  </si>
  <si>
    <t>súkromné</t>
  </si>
  <si>
    <t>spolu ženy</t>
  </si>
  <si>
    <t>I alebo II</t>
  </si>
  <si>
    <t>denné štúdium</t>
  </si>
  <si>
    <t>Poľnohosp.-lesnícke a veterinárne vedy a náuky</t>
  </si>
  <si>
    <t>Prírodné vedy</t>
  </si>
  <si>
    <t>Spoločenské vedy, náuky a služby</t>
  </si>
  <si>
    <t>Technické vedy a náuky</t>
  </si>
  <si>
    <t>Vedy a náuky o kultúre a umení</t>
  </si>
  <si>
    <t>Vojenské a bezpečnostné vedy a náuky</t>
  </si>
  <si>
    <t>Zdravotníctvo</t>
  </si>
  <si>
    <t>stupeň/forma štúdia</t>
  </si>
  <si>
    <t>podiel v SR</t>
  </si>
  <si>
    <t>podiel žien</t>
  </si>
  <si>
    <t>v tom cudzinci</t>
  </si>
  <si>
    <t>Vysoká škola</t>
  </si>
  <si>
    <t>denná</t>
  </si>
  <si>
    <t>externá</t>
  </si>
  <si>
    <t>KU Ružomberok</t>
  </si>
  <si>
    <t>DTI Dubnica nad Váhom</t>
  </si>
  <si>
    <t>Celkový súčet</t>
  </si>
  <si>
    <t>spolu 
ženy</t>
  </si>
  <si>
    <t>Stupeň/forma štúdia</t>
  </si>
  <si>
    <t>ženy spolu</t>
  </si>
  <si>
    <t>podiel  v SR</t>
  </si>
  <si>
    <t>podiel ženy</t>
  </si>
  <si>
    <t>Spolu</t>
  </si>
  <si>
    <t>Zdroj: MŠVVaŠ SR</t>
  </si>
  <si>
    <t xml:space="preserve">Prihlášky </t>
  </si>
  <si>
    <t>Prihlásení
 (fyzické osoby)</t>
  </si>
  <si>
    <t>Prihlášky / prihlásení</t>
  </si>
  <si>
    <t>Prijatia</t>
  </si>
  <si>
    <t>Prijatí 
(fyzické osoby)</t>
  </si>
  <si>
    <t>prijatí / prihlásení</t>
  </si>
  <si>
    <t>Zápisy</t>
  </si>
  <si>
    <t>Zapísaní
(fyzické osoby)</t>
  </si>
  <si>
    <t>Zapísaní / prijatí</t>
  </si>
  <si>
    <t>Zapísaní / prihlásení</t>
  </si>
  <si>
    <t>Za všetky skupiny</t>
  </si>
  <si>
    <t>z toho ženy:</t>
  </si>
  <si>
    <t>Prihlásené
 (fyzické osoby)</t>
  </si>
  <si>
    <t>Prihlášky / prihlásené</t>
  </si>
  <si>
    <t>Prijaté 
(fyzické osoby)</t>
  </si>
  <si>
    <t>prijaté / prihlásené</t>
  </si>
  <si>
    <t>Zapísané
(fyzické osoby)</t>
  </si>
  <si>
    <t>Zapísané / prijaté</t>
  </si>
  <si>
    <t>Zapísané / prihlásené</t>
  </si>
  <si>
    <t>Vek</t>
  </si>
  <si>
    <t>ženy</t>
  </si>
  <si>
    <t>Prihlásení</t>
  </si>
  <si>
    <t>Prijatí</t>
  </si>
  <si>
    <t>Zapísaní</t>
  </si>
  <si>
    <t>Prihlásené</t>
  </si>
  <si>
    <t>Prijaté</t>
  </si>
  <si>
    <t>Zapísané</t>
  </si>
  <si>
    <t>počet</t>
  </si>
  <si>
    <t>podiel</t>
  </si>
  <si>
    <t>denná forma štúdia</t>
  </si>
  <si>
    <t>≤ 20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</si>
  <si>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</si>
  <si>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</si>
  <si>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</si>
  <si>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</si>
  <si>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</si>
  <si>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</si>
  <si>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</si>
  <si>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</si>
  <si>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61 ≤</t>
  </si>
  <si>
    <t>externá forma štúdia</t>
  </si>
  <si>
    <t>denná a externá forma spolu</t>
  </si>
  <si>
    <t>Rok</t>
  </si>
  <si>
    <t>Forma</t>
  </si>
  <si>
    <t>Denná a Externá</t>
  </si>
  <si>
    <t>Denná</t>
  </si>
  <si>
    <t>Externá</t>
  </si>
  <si>
    <t xml:space="preserve">maturanti </t>
  </si>
  <si>
    <t>ostatní</t>
  </si>
  <si>
    <t>% maturantov</t>
  </si>
  <si>
    <t>Uchádzači</t>
  </si>
  <si>
    <t>2014 ženy</t>
  </si>
  <si>
    <t>Uchádzačky</t>
  </si>
  <si>
    <t>2015 ženy</t>
  </si>
  <si>
    <t>2016 ženy</t>
  </si>
  <si>
    <t>2017 ženy</t>
  </si>
  <si>
    <t>2018 ženy</t>
  </si>
  <si>
    <t>2019 ženy</t>
  </si>
  <si>
    <t>ženy:</t>
  </si>
  <si>
    <t>Prihlášky</t>
  </si>
  <si>
    <t>Zápis</t>
  </si>
  <si>
    <t>celkový počet</t>
  </si>
  <si>
    <t>z tej istej školy</t>
  </si>
  <si>
    <t xml:space="preserve"> % z celkového
počtu</t>
  </si>
  <si>
    <t>X</t>
  </si>
  <si>
    <t>VŠMP ISM Prešov</t>
  </si>
  <si>
    <t>Pozn.: Usporiadané podľa celkového počtu prihlášok a vrátane uchádzačov cudzej štátnej príslušnosti.</t>
  </si>
  <si>
    <t>Počet všetkých zamestnancov</t>
  </si>
  <si>
    <t>Počet neučiteľov</t>
  </si>
  <si>
    <t>Počet výskumných zamestnancov</t>
  </si>
  <si>
    <t>z toho:</t>
  </si>
  <si>
    <t>Počet profesorov</t>
  </si>
  <si>
    <t xml:space="preserve">Počet docentov </t>
  </si>
  <si>
    <t xml:space="preserve">Počet  odborných asistentov </t>
  </si>
  <si>
    <t xml:space="preserve">Počet  asistentov </t>
  </si>
  <si>
    <t>Počet  lektorov</t>
  </si>
  <si>
    <t>Priemerný plat všetkých zamestnancov</t>
  </si>
  <si>
    <t>Priemerný plat neučiteľov</t>
  </si>
  <si>
    <t>Priemerný plat výskumných zamestnancov</t>
  </si>
  <si>
    <t>Priemerný plat profesorov</t>
  </si>
  <si>
    <t>Priemerný plat docentov</t>
  </si>
  <si>
    <t>Priemerný plat odborných asistentov</t>
  </si>
  <si>
    <t>Priemerný plat  asistentov</t>
  </si>
  <si>
    <t>Priemerný plat  lektorov</t>
  </si>
  <si>
    <t>UVL Košice</t>
  </si>
  <si>
    <t>profesora</t>
  </si>
  <si>
    <t>docenta</t>
  </si>
  <si>
    <t>všetkých vysokoškolských učiteľov</t>
  </si>
  <si>
    <t>Počet výberových konaní</t>
  </si>
  <si>
    <t>Priemerný počet uchádzačov na obsadenie pozície</t>
  </si>
  <si>
    <t>Priemerný počet uchádzačov, ktorí v čase výberového konania neboli v pracovnom pomere s vysokou školou</t>
  </si>
  <si>
    <t>Počet konaní, do ktorých sa neprihlásil žiaden uchádzač</t>
  </si>
  <si>
    <t>Počet konaní, kde bol prihlásený vš učiteľ, ktorý opätovne obsadil to isté miesto</t>
  </si>
  <si>
    <t>Počet vymenovaných profesorov navrhnutých príslušnou vysokou školou</t>
  </si>
  <si>
    <t>Priemerný vek v čase vymenovania</t>
  </si>
  <si>
    <t xml:space="preserve">Počet nových  projektov, 
ktoré získali podporu   </t>
  </si>
  <si>
    <t xml:space="preserve">Počet podporovaných pokračujúcich    projektov </t>
  </si>
  <si>
    <t xml:space="preserve">Celkový počet podporovaných projektov   </t>
  </si>
  <si>
    <t>Podiel vysokej školy na celkovom počte podporovaných projektov</t>
  </si>
  <si>
    <t xml:space="preserve">Objem finančnej podpory na projekty – bežné výdavky </t>
  </si>
  <si>
    <t>Objem finančnej podpory na projekty – kapitálové výdavky</t>
  </si>
  <si>
    <t>Celkový objem finančnej podpory na projekty</t>
  </si>
  <si>
    <t xml:space="preserve">Podiel vysokej školy na celkovom objeme pridelených finančných prostriedkov </t>
  </si>
  <si>
    <t>TVU Trnava</t>
  </si>
  <si>
    <t>Poznámka: V jednotlivých sumách finančnej podpory nie sú zahrnuté vratky.</t>
  </si>
  <si>
    <t>* Ide o počet žiadostí o dotáciu len za rezort školstva.</t>
  </si>
  <si>
    <t>Názov komisie</t>
  </si>
  <si>
    <t>Celkový počet podporovaných projektov</t>
  </si>
  <si>
    <t>Podiel komisie na celkovom počte podporovaných projektov</t>
  </si>
  <si>
    <t>Objem finančnej podpory na projekty – bežné výdavky</t>
  </si>
  <si>
    <t>Podiel komisie na celkovom objeme pridelených finančných prostriedkov</t>
  </si>
  <si>
    <t>Komisia VEGA č. 1 pre matematické vedy, počítačové 
a informatické vedy a fyzikálne vedy</t>
  </si>
  <si>
    <t>Komisia VEGA č. 2 pre vedy o Zemi a vesmíre, environmentálne vedy (aj zemské zdroje)</t>
  </si>
  <si>
    <t>Komisia VEGA č. 3 pre chemické vedy, chemické inžinierstvo 
a biotechnológie</t>
  </si>
  <si>
    <t>Komisia VEGA č. 4 pre biologické vedy</t>
  </si>
  <si>
    <t>Komisia VEGA č. 5 pre elektrotechniku, automatizáciu 
a riadiace systémy a príbuzné odbory informačných 
a komunikačných technológií</t>
  </si>
  <si>
    <t>Komisia VEGA č. 6 pre stavebné inžinierstvo (stavebníctvo, dopravu a geodéziu) a environmentálne inžinierstvo vrátane  baníctva, hutníctva a vodohospodárskych vied</t>
  </si>
  <si>
    <t>Komisia VEGA č. 7 pre strojárstvo a príbuzné odbory informačných a komunikačných technológií a materiálové inžinierstvo</t>
  </si>
  <si>
    <t>Komisia VEGA č. 8 pre pôdohospodárske, veterinárske 
a drevárske vedy</t>
  </si>
  <si>
    <t>Komisia VEGA č. 9 pre lekárske vedy a farmaceutické vedy</t>
  </si>
  <si>
    <t>Komisia VEGA č. 10 pre historické vedy a vedy o spoločnosti (filozofia, sociológia, politológia, teológia)</t>
  </si>
  <si>
    <t>Komisia VEGA č. 11 pre vedy o človeku (psychológia, pedagogika, vedy o športe)</t>
  </si>
  <si>
    <t>Komisia VEGA č. 12 pre vedy o umení, estetiku a jazykovedu</t>
  </si>
  <si>
    <t>Komisia VEGA č. 13 pre ekonomické a právne vedy</t>
  </si>
  <si>
    <t xml:space="preserve">Počet nových  projektov, 
ktoré získali podporu*   </t>
  </si>
  <si>
    <t xml:space="preserve">Počet podporo-vaných pokračujúcich    projektov* </t>
  </si>
  <si>
    <t xml:space="preserve">Celkový počet podporo-vaných projektov*   </t>
  </si>
  <si>
    <t>Podiel vysokej školy na celkovom počte podporo-vaných projektov</t>
  </si>
  <si>
    <t xml:space="preserve">Objem finančnej podpory na projekty – bežné výdavky** </t>
  </si>
  <si>
    <t>Celkový objem finančnej podpory na projekty**</t>
  </si>
  <si>
    <t>Podiel vysokej školy na celkovom objeme pridelených finančných prostriedkov</t>
  </si>
  <si>
    <t>UMB B. Bystrica</t>
  </si>
  <si>
    <t>* Počet projektov sa uvádza podľa pracoviska vedúceho projektu.</t>
  </si>
  <si>
    <t>** V jednotlivých objemoch finančnej podpory na projekty sú zohľadnené rozpisy dotácií aj na spolupracujúce pracoviská.</t>
  </si>
  <si>
    <t>Celkový počet podporených projektov</t>
  </si>
  <si>
    <t>Podiel vysokej školy na celkovom počte podaných projektov (v %)</t>
  </si>
  <si>
    <t>Celkový objem finančnej podpory na projekty (v €) - Bežné výdavky</t>
  </si>
  <si>
    <t>Celkový objem finančnej podpory na projekty (v €) - Kapitálové výdavky</t>
  </si>
  <si>
    <t>Spolu - Celkový objem finančnej podpory na projekty (v €)</t>
  </si>
  <si>
    <t>Podiel vysokej školy na celkovom objeme pridelených finančných prostriedkov (v %)</t>
  </si>
  <si>
    <t>Poznámka: V jednotlivých sumách nie sú zahrnuté vratky</t>
  </si>
  <si>
    <t>Zdroj: APVV</t>
  </si>
  <si>
    <t>Sektor výskumu a vývoja</t>
  </si>
  <si>
    <t>Spolu - Objem finančných prostriedkov pridelených pre sektor - Bežné výdavky</t>
  </si>
  <si>
    <t>Spolu - Objem finančných prostriedkov pridelených pre sektor - Kapitálové výdavky</t>
  </si>
  <si>
    <t>Spolu - objem finančných prostriedkov pridelených pre sektor</t>
  </si>
  <si>
    <t>Podiel sektora na celkovom objeme pridelených finančných prostriedkov (v %)</t>
  </si>
  <si>
    <t>štátny sektor</t>
  </si>
  <si>
    <t>sektor verejných vysokých škôl</t>
  </si>
  <si>
    <t>podnikateľský sektor</t>
  </si>
  <si>
    <t>neziskový sektor</t>
  </si>
  <si>
    <t>Skupina A1 – Knižné publikácie charakteru vedeckej monografie</t>
  </si>
  <si>
    <t>Skupina A2 – Ostatné knižné publikácie</t>
  </si>
  <si>
    <t>Spolu SR</t>
  </si>
  <si>
    <t>Stav k 30.5.2020</t>
  </si>
  <si>
    <t>priemerný počet citácií/publikáciu</t>
  </si>
  <si>
    <t>svetový priemer</t>
  </si>
  <si>
    <t>&lt;1</t>
  </si>
  <si>
    <t>Odbor vedy</t>
  </si>
  <si>
    <t>Technické vedy</t>
  </si>
  <si>
    <t xml:space="preserve">Lekárske vedy </t>
  </si>
  <si>
    <t>Pôdohospodárske vedy</t>
  </si>
  <si>
    <t>Spoločenské vedy</t>
  </si>
  <si>
    <t>Normalizovaný citačný ohlas  - svetový priemer</t>
  </si>
  <si>
    <t>Lekárske vedy</t>
  </si>
  <si>
    <t>Humanitné vedy</t>
  </si>
  <si>
    <t>A</t>
  </si>
  <si>
    <t>TUAD Trenčín*</t>
  </si>
  <si>
    <t>Y** - menej závažné umelecké výstupy, ktorými sú také umelecké diela, umelecké výkony a prezentácie, ktoré  prvýkrát  zverejňujú  pôvodné  výsledky umeleckej  práce  autora  alebo  skupiny  autorov a sú prezentované v rámci renomovaných podujatí a inštitúcií; ide o umelecké diela a umelecké výkony menej náročného druhovo-funkčného charakteru</t>
  </si>
  <si>
    <t>X** - ostatné výstupy a aktivity v oblasti umeleckej činnosti, ktoré nemožno zaradiť do žiadnej z predchádzajúcich kategórií.</t>
  </si>
  <si>
    <t>Pozn.: *výstupy vysokej školy boli po verifikácie vyradené</t>
  </si>
  <si>
    <t xml:space="preserve">Objem finančných prostriedkov poskytnutých z MŠ na sociálne štipendiá  v roku 2019 </t>
  </si>
  <si>
    <t xml:space="preserve">Objem finančných prostriedkov vyplatených študentom na sociálne štipendiá  v roku 2019 </t>
  </si>
  <si>
    <t>Počet poberateľov sociálnych štipendií k 31.12.2019</t>
  </si>
  <si>
    <t xml:space="preserve">Rozdiel v počte poberateľov sociálnych štipendií v r. 2018 a v r. 2019 </t>
  </si>
  <si>
    <t xml:space="preserve">Rozdiel objemu finančných prostriedkov vyplatených na sociálne štipendiá v roku 2018 a 2019 </t>
  </si>
  <si>
    <t>UMB B.Bystrica</t>
  </si>
  <si>
    <t>AU B.Bystrica</t>
  </si>
  <si>
    <t>Lôžková kapacita študentských domovov k 31.12.2017</t>
  </si>
  <si>
    <t>Počet zmluvných miest na ubytovanie študentov k 31.12.2017</t>
  </si>
  <si>
    <t>Počet miest na ubytovanie študentov k 31.12.2017 spolu</t>
  </si>
  <si>
    <t>Počet nevybavených žiadostí o ubytovanie v roku 2017</t>
  </si>
  <si>
    <t>Lôžková kapacita študentských domov k 31.12.2018</t>
  </si>
  <si>
    <t>Počet zmluvných miest na ubytovanie študentov k 31.12.2018</t>
  </si>
  <si>
    <t>Počet miest na ubytovanie študentov k 31.12.2018 spolu</t>
  </si>
  <si>
    <t>Počet nevybavených žiadostí o ubyvoanie v roku 2018</t>
  </si>
  <si>
    <t>Lôžková kapacita študentských domovov k 31.12.2019</t>
  </si>
  <si>
    <t>Počet zmluvných miest na ubytovanie študentov k 31.12.2019</t>
  </si>
  <si>
    <t>Počet miest na ubytovanie študentov k 31.12.2019 spolu</t>
  </si>
  <si>
    <t>Počet nevybavených žiadostí o ubytovanie v roku 2019</t>
  </si>
  <si>
    <t>skola</t>
  </si>
  <si>
    <t>(Všetko)</t>
  </si>
  <si>
    <t>stále aktíva</t>
  </si>
  <si>
    <t>dlhodobý nehmotný majetok</t>
  </si>
  <si>
    <t xml:space="preserve">nehmotné výsledky z vývojovej a obdobnej činnosti </t>
  </si>
  <si>
    <t>software</t>
  </si>
  <si>
    <t>oceniteľné práva</t>
  </si>
  <si>
    <t>ostatný dlhodobý nehmotný majetok</t>
  </si>
  <si>
    <t>obstaranie dlhodobého nehmotného majetku</t>
  </si>
  <si>
    <t>poskytnuté preddavky na dlhodobý nehmotný majetok</t>
  </si>
  <si>
    <t>dlhodobý nehmotný majetok Celkom</t>
  </si>
  <si>
    <t>dlhodobý hmotný majetok</t>
  </si>
  <si>
    <t>pozemky</t>
  </si>
  <si>
    <t>umelecké diela a zbierky</t>
  </si>
  <si>
    <t>stavby</t>
  </si>
  <si>
    <t xml:space="preserve">samostatné hnuteľné veci a súbory hnuteľných vecí </t>
  </si>
  <si>
    <t>dopravné prostriedky</t>
  </si>
  <si>
    <t>pestovateľské celky trvalých porastov</t>
  </si>
  <si>
    <t>základné stádo a ťažné zvieratá</t>
  </si>
  <si>
    <t>drobný dlhodobý hmotný majetok</t>
  </si>
  <si>
    <t>ostatný dlhodobý hmotný majetok</t>
  </si>
  <si>
    <t>obstaranie dlhodobého hmotného majetku</t>
  </si>
  <si>
    <t>poskytnuté preddavky na dlhodobý hmotný majetok</t>
  </si>
  <si>
    <t>dlhodobý hmotný majetok Celkom</t>
  </si>
  <si>
    <t>finančné investície</t>
  </si>
  <si>
    <t xml:space="preserve">Podiel. cenné papiere a podiely v obch. spol. v ovládan. osobe </t>
  </si>
  <si>
    <t>Podiel. cenné papiere a podiely v obch. spol. s podstatným vplyvom</t>
  </si>
  <si>
    <t xml:space="preserve">Ostatný dlhodobý finančný majetok </t>
  </si>
  <si>
    <t>dlhodobý finančný majetok Celkom</t>
  </si>
  <si>
    <t>stále aktíva Celkom</t>
  </si>
  <si>
    <t>obežné aktíva</t>
  </si>
  <si>
    <t>zásoby</t>
  </si>
  <si>
    <t>materiál</t>
  </si>
  <si>
    <t>nedokončená výroba a polotovary vlast. výroby</t>
  </si>
  <si>
    <t>výrobky</t>
  </si>
  <si>
    <t>zvieratá</t>
  </si>
  <si>
    <t>tovar</t>
  </si>
  <si>
    <t xml:space="preserve">poskytnuté prevádzkové preddavky na zásoby </t>
  </si>
  <si>
    <t>zásoby Celkom</t>
  </si>
  <si>
    <t>dlhodobé pohľadávky</t>
  </si>
  <si>
    <t>pohľadávky z obchodného styku</t>
  </si>
  <si>
    <t>ostatné pohľadávky</t>
  </si>
  <si>
    <t>iné pohľadávky</t>
  </si>
  <si>
    <t>dlhodobé pohľadávky Celkom</t>
  </si>
  <si>
    <t>krátkodobé pohľadávky</t>
  </si>
  <si>
    <t>daňové pohľadávky</t>
  </si>
  <si>
    <t>pohľ. z dôvodu fin. vzťahov k ŠR a rozpočtom úz. správ</t>
  </si>
  <si>
    <t xml:space="preserve">zúčtovanie zo Sociálnou poisťovňou a zdravot. poisťovňami </t>
  </si>
  <si>
    <t>spojovací účet pri združení</t>
  </si>
  <si>
    <t>krátkodobé pohľadávky Celkom</t>
  </si>
  <si>
    <t xml:space="preserve">finančný majetok </t>
  </si>
  <si>
    <t>pokladnica</t>
  </si>
  <si>
    <t>bankové účty</t>
  </si>
  <si>
    <t>finančné účty  Celkom</t>
  </si>
  <si>
    <t>obežné aktíva Celkom</t>
  </si>
  <si>
    <t>časové rozlíšenie</t>
  </si>
  <si>
    <t>prechodné účty aktív</t>
  </si>
  <si>
    <t>náklady budúcich období</t>
  </si>
  <si>
    <t>príjmy budúcich období</t>
  </si>
  <si>
    <t>prechodné účty aktív Celkom</t>
  </si>
  <si>
    <t>prechodné účty Celkom</t>
  </si>
  <si>
    <t>vlastné zdroje</t>
  </si>
  <si>
    <t>imanie a peňažné fondy</t>
  </si>
  <si>
    <t>základné imanie</t>
  </si>
  <si>
    <t>fondy podľa osobitného predpisu</t>
  </si>
  <si>
    <t>fond reprodukcie</t>
  </si>
  <si>
    <t>rozdiely z precenenia majetku a záväzkov</t>
  </si>
  <si>
    <t>fondy</t>
  </si>
  <si>
    <t>rezervný fond</t>
  </si>
  <si>
    <t>fondy tvorené zo zisku</t>
  </si>
  <si>
    <t>ostatné fondy</t>
  </si>
  <si>
    <t xml:space="preserve"> fondy tvorené zo zisku Celkom</t>
  </si>
  <si>
    <t>výsledok hospodárenia</t>
  </si>
  <si>
    <t>nevysporiadaný výsledok hospodárenia z minulých rokov</t>
  </si>
  <si>
    <t>výsledok hospodárenia za účtovné obdobie</t>
  </si>
  <si>
    <t>výsledok hospodárenia Celkom</t>
  </si>
  <si>
    <t>vlastné zdroje Celkom</t>
  </si>
  <si>
    <t>cudzie zdroje</t>
  </si>
  <si>
    <t>rezervy zákonné</t>
  </si>
  <si>
    <t>rezervy ostatné</t>
  </si>
  <si>
    <t>krátkodobé  rezervy</t>
  </si>
  <si>
    <t>rezervy  Celkom</t>
  </si>
  <si>
    <t>dlhodobé záväzky</t>
  </si>
  <si>
    <t>sociálny fond</t>
  </si>
  <si>
    <t>záväzky z nájmu</t>
  </si>
  <si>
    <t>ostatné dlhodobé záväzky</t>
  </si>
  <si>
    <t>dlhodobé záväzky Celkom</t>
  </si>
  <si>
    <t>krátkodobé záväzky</t>
  </si>
  <si>
    <t>záväzky z obchodného styku</t>
  </si>
  <si>
    <t>záväzky voči zamestnancom</t>
  </si>
  <si>
    <t xml:space="preserve">zúčtovanie so Sociálnou poisťovňou a zdravot. poisťovňami  </t>
  </si>
  <si>
    <t>záväzky z dôvodu finančných vzťahov k štátnemu rozpočtu a rozpočtom uz. správ</t>
  </si>
  <si>
    <t>daňové záväzky</t>
  </si>
  <si>
    <t>záväzky z upísaných nesplatených cenných papierov a vkladov</t>
  </si>
  <si>
    <t xml:space="preserve">záväzky na základe zmluvy o združení </t>
  </si>
  <si>
    <t>ostatné záväzky</t>
  </si>
  <si>
    <t>krátkodobé záväzky Celkom</t>
  </si>
  <si>
    <t>banková výpomoc</t>
  </si>
  <si>
    <t>dlhodobé bankové úvery</t>
  </si>
  <si>
    <t>bežné bankové úvery</t>
  </si>
  <si>
    <t>prijaté krátkodobé finančné výpomoci</t>
  </si>
  <si>
    <t>bankové výpomoci a pôžičky Celkom</t>
  </si>
  <si>
    <t>cudzie zdroje Celkom</t>
  </si>
  <si>
    <t>prechodné účty pasív</t>
  </si>
  <si>
    <t>výdavky budúcich období</t>
  </si>
  <si>
    <t>výnosy budúcich období</t>
  </si>
  <si>
    <t>prechodné účty pasív Celkom</t>
  </si>
  <si>
    <t xml:space="preserve">Celkový súčet </t>
  </si>
  <si>
    <t>Účet</t>
  </si>
  <si>
    <t>Výnosy
hlavnej  činnosti</t>
  </si>
  <si>
    <t>Výnosy podnikateľskej  činnosti</t>
  </si>
  <si>
    <t>Výnosy spolu</t>
  </si>
  <si>
    <t>601 - Tržby za vlastné výrobky</t>
  </si>
  <si>
    <t>602 - Tržby z predaja služieb</t>
  </si>
  <si>
    <t>604 - Tržby za predaný tovar</t>
  </si>
  <si>
    <t>611 - Zmena stavu nedokončenej výroby</t>
  </si>
  <si>
    <t>612 - Zmena stavu zásob polotovarov</t>
  </si>
  <si>
    <t>613 - Zmena stavu zásob výrobkov</t>
  </si>
  <si>
    <t>614 - Zmena stavu zásob zvierat</t>
  </si>
  <si>
    <t>621 - Aktivácia materiálu a tovaru</t>
  </si>
  <si>
    <t>622 - Aktivácia vnútroorganizačných služieb</t>
  </si>
  <si>
    <t>623 - Aktivácia dlhodobého nehmotného majetku</t>
  </si>
  <si>
    <t>624 - Aktivácia dlhodobého hmotného majetku</t>
  </si>
  <si>
    <t>641 - Zmluvné pokuty a úroky z omeškania</t>
  </si>
  <si>
    <t>642 - Ostatné pokuty a penále</t>
  </si>
  <si>
    <t>643 - Platby za odpísané pohľadávky</t>
  </si>
  <si>
    <t>644 - Úroky</t>
  </si>
  <si>
    <t>645 - Kurzové zisky</t>
  </si>
  <si>
    <t>646 - Prijaté dary</t>
  </si>
  <si>
    <t>647 - Osobitné výnosy</t>
  </si>
  <si>
    <t>648 - Zákonné poplatky</t>
  </si>
  <si>
    <t>649 - Iné ostatné výnosy</t>
  </si>
  <si>
    <t>651 - Tržby z predaja dlhodobého nehmotného a hmotného majetku</t>
  </si>
  <si>
    <t>652 - Výnosy z dlhodobého finančného majetku</t>
  </si>
  <si>
    <t>653 - Tržby z predaja cenných papierov a vkladov</t>
  </si>
  <si>
    <t>654 - Tržby z predaja materiálu</t>
  </si>
  <si>
    <t>655 - Výnosy z krátkodobého finančného majetku</t>
  </si>
  <si>
    <t>656 - Výnosy z použitia fondu</t>
  </si>
  <si>
    <t>657 - Výnosy z precenenia cenných papierov</t>
  </si>
  <si>
    <t>658 - Výnosy z nájmu majetku</t>
  </si>
  <si>
    <t>661 - Prijaté príspevky od organizačných zložiek</t>
  </si>
  <si>
    <t xml:space="preserve">662 - Prijaté príspevky od iných organizácií </t>
  </si>
  <si>
    <t>663 - Prijaté príspevky od fyzických osôb</t>
  </si>
  <si>
    <t>664 - Prijaté členské príspevky</t>
  </si>
  <si>
    <t>665 - Príspevky z podielu zaplatenej dane</t>
  </si>
  <si>
    <t>667 - Prijaté príspevky z verejných zbierok</t>
  </si>
  <si>
    <t xml:space="preserve">691 - Dotácie </t>
  </si>
  <si>
    <t>Výsledok hospodárenia pred zdanením</t>
  </si>
  <si>
    <t>591 - Daň z príjmov</t>
  </si>
  <si>
    <t>595 - Dodatočné odvody dane z príjmov</t>
  </si>
  <si>
    <t>Výsledok hospodárenia po zdanení</t>
  </si>
  <si>
    <t>Náklady
hlavnej činnosti</t>
  </si>
  <si>
    <t>Náklady podnikateľskej činnosti</t>
  </si>
  <si>
    <t>Náklady spolu</t>
  </si>
  <si>
    <t>501 - Spotreba materiálu</t>
  </si>
  <si>
    <t>502 - Spotreba energie</t>
  </si>
  <si>
    <t>504 - Predaný tovar</t>
  </si>
  <si>
    <t>511 - Opravy a udržiavanie</t>
  </si>
  <si>
    <t>512 - Cestovné</t>
  </si>
  <si>
    <t>513 - Náklady na reprezentáciu</t>
  </si>
  <si>
    <t>518 - Ostatné služby</t>
  </si>
  <si>
    <t>521 - Mzdové náklady</t>
  </si>
  <si>
    <t>524 - Zákonné sociálne poistenie a zdravotné poistenie</t>
  </si>
  <si>
    <t>525 - Ostatné sociálne poistenie</t>
  </si>
  <si>
    <t>527 - Zákonné sociálne náklady</t>
  </si>
  <si>
    <t xml:space="preserve">528 - Ostatné sociálne náklady </t>
  </si>
  <si>
    <t>531 - Daň z motorových vozidiel</t>
  </si>
  <si>
    <t>532 - Daň z nehnuteľností</t>
  </si>
  <si>
    <t>538 - Ostatné dane a poplatky</t>
  </si>
  <si>
    <t>541 - Zmluvné pokuty a penále</t>
  </si>
  <si>
    <t>542 - Ostatné pokuty a penále</t>
  </si>
  <si>
    <t>543 - Odpísanie pohľadávky</t>
  </si>
  <si>
    <t>544 - Úroky</t>
  </si>
  <si>
    <t>545 - Kurzové straty</t>
  </si>
  <si>
    <t>546 - Dary</t>
  </si>
  <si>
    <t>547 - Osobitné náklady</t>
  </si>
  <si>
    <t>548 - Manká a škody</t>
  </si>
  <si>
    <t>549 - Iné ostatné náklady</t>
  </si>
  <si>
    <t>551 - Odpisy dlhodobého nehmotného a hmotného majetku</t>
  </si>
  <si>
    <t>552 - Zostatková cena predaného nehmotného a hmotného majetku</t>
  </si>
  <si>
    <t>553 - Predané cenné papiere</t>
  </si>
  <si>
    <t>554 - Predaný materiál</t>
  </si>
  <si>
    <t>555- Náklady na krátkodobý finančný majetok</t>
  </si>
  <si>
    <t>556 - Tvorba fondov</t>
  </si>
  <si>
    <t>557 - Náklady na precenenie cenných papierov</t>
  </si>
  <si>
    <t>558 - Tvorba a zúčtovanie opravných položiek</t>
  </si>
  <si>
    <t>561 - Poskytnuté príspevky organizačným zložkám</t>
  </si>
  <si>
    <t>562 - Poskytnuté príspevky iným účtovným jednotkám</t>
  </si>
  <si>
    <t>563 - Poskytnuté príspevky fyzickým osobám</t>
  </si>
  <si>
    <t>565 - Poskytnuté príspevky z podielu zaplatenej dane</t>
  </si>
  <si>
    <t xml:space="preserve">567 -  Poskytnuté príspevky z verejnej zbierky </t>
  </si>
  <si>
    <t xml:space="preserve"> Výsledok hospodárenia pred zdanením</t>
  </si>
  <si>
    <t>Výnosy 
hlavnej 
činnosti</t>
  </si>
  <si>
    <t>Náklady 
hlavnej 
činnosti</t>
  </si>
  <si>
    <t>Výsledok hospodárenia hlavnej činnosti</t>
  </si>
  <si>
    <t>Výnosy podnikateľ
skej činnosti</t>
  </si>
  <si>
    <t>Náklady podnikateľ
skej činnosti</t>
  </si>
  <si>
    <t>Výsledok hospodárenia podnikateľ
skej činnosti</t>
  </si>
  <si>
    <t>Výnosy 
spolu</t>
  </si>
  <si>
    <t>Náklady 
spolu</t>
  </si>
  <si>
    <t xml:space="preserve">Nerozdelený zisk, 
neuhradená 
strata 
minulých 
rokov </t>
  </si>
  <si>
    <t>AU B. Bystrica</t>
  </si>
  <si>
    <t>501 -  Spotreba materiálu</t>
  </si>
  <si>
    <t>502 -  Spotreba energie</t>
  </si>
  <si>
    <t>504 -  Predaný tovar</t>
  </si>
  <si>
    <t>511 -  Opravy a udržiavanie</t>
  </si>
  <si>
    <t>512 -  Cestovné</t>
  </si>
  <si>
    <t>513  - Náklady na reprezentáciu</t>
  </si>
  <si>
    <t>518 -  Ostatné služby</t>
  </si>
  <si>
    <t>521 -  Mzdové náklady</t>
  </si>
  <si>
    <t>524 -  Zákonné sociálne poistenie a zdravotné poistenie</t>
  </si>
  <si>
    <t>525  - Ostatné sociálne poistenie</t>
  </si>
  <si>
    <t>527  - Zákonné sociálne náklady</t>
  </si>
  <si>
    <t>528  - Ostatné sociálne náklady</t>
  </si>
  <si>
    <t>531  - Daň z motorových vozidiel</t>
  </si>
  <si>
    <t>532  - Daň z nehnuteľností</t>
  </si>
  <si>
    <t>538 -  Ostatné dane a poplatky</t>
  </si>
  <si>
    <t>541 -  Zmluvné pokuty a penále</t>
  </si>
  <si>
    <t>542  - Ostatné pokuty a penále</t>
  </si>
  <si>
    <t>543  - Odpísanie pohľadávky</t>
  </si>
  <si>
    <t>544  - Úroky</t>
  </si>
  <si>
    <t>545  - Kurzové straty</t>
  </si>
  <si>
    <t>546  - Dary</t>
  </si>
  <si>
    <t>547  - Osobitné náklady</t>
  </si>
  <si>
    <t>548 -  Manká a škody</t>
  </si>
  <si>
    <t>549  - Iné ostatné náklady</t>
  </si>
  <si>
    <t>551 -  Odpisy dlhodobého nehmotného a hmotného majetku</t>
  </si>
  <si>
    <t>552  - Zostatková cena predaného dlhodobého nehmotného a hmotného majetku</t>
  </si>
  <si>
    <t>553  - Predané cenné papiere</t>
  </si>
  <si>
    <t>554  - Predaný materiál</t>
  </si>
  <si>
    <t>555  - Náklady na krátkodobý finančný majetok</t>
  </si>
  <si>
    <t>556  - Tvorba fondov</t>
  </si>
  <si>
    <t>557  - Náklady na precenenie cenných papierov</t>
  </si>
  <si>
    <t>561 -  Poskytnuté príspevky organizačným zložkám</t>
  </si>
  <si>
    <t>562 -  Poskytnuté príspevky iným účtovným jednotkám</t>
  </si>
  <si>
    <t>563  - Poskytnuté príspevky fyzickým osobám</t>
  </si>
  <si>
    <t>567  - Poskytnuté príspevky z verejnej zbierky</t>
  </si>
  <si>
    <t>Výnosy
hlavnej činnosti</t>
  </si>
  <si>
    <t>611 - Zmena stavu zásob nedokončenej výroby</t>
  </si>
  <si>
    <t>614 - Zmena stavu zvierat</t>
  </si>
  <si>
    <t>646 -Prijaté dary</t>
  </si>
  <si>
    <t>647 -Osobitné výnosy</t>
  </si>
  <si>
    <t>648-Zákonné poplatky</t>
  </si>
  <si>
    <t>651 - Tržby z predaja dlhodobého majetku</t>
  </si>
  <si>
    <t>652-Výnosy z dlhodobého finančného majetku</t>
  </si>
  <si>
    <t>653 - Tržby z predaja cenných papierov a pod.</t>
  </si>
  <si>
    <t>658 -Výnosy z nájmu majetku</t>
  </si>
  <si>
    <t>661 - Prijaté príspevky od org. zložiek</t>
  </si>
  <si>
    <t>667- Prijaté príspevky z verejných zbierok</t>
  </si>
  <si>
    <t>691 - Dotácie</t>
  </si>
  <si>
    <t>Výnosy hlavnej činnosti</t>
  </si>
  <si>
    <t>Náklady hlavnej činnosti</t>
  </si>
  <si>
    <t>VVŠ</t>
  </si>
  <si>
    <t>Stav k 31. 12. 2019  (v € )</t>
  </si>
  <si>
    <t>Zvyšok prijatej kapitálovej dotácie používanej na kompenzáciu odpisov majetku z nej obstaraného</t>
  </si>
  <si>
    <t>Zvyšok prijatej kapitálovej dotácie z prostriedkov EÚ (štrukturálnych fondov) používanej na kompenzáciu odpisov majetku z nej obstaraného</t>
  </si>
  <si>
    <t xml:space="preserve">Bežná dotácia na úlohy budúcich období </t>
  </si>
  <si>
    <t>Prostriedky zo zahraničných projektov na budúce aktivity</t>
  </si>
  <si>
    <t>Ostatné</t>
  </si>
  <si>
    <t>Príspevok na kultúrne a športové aktivity VVŠ a UPC</t>
  </si>
  <si>
    <t xml:space="preserve">Príspevok na telovýchovné jednoty, športové kluby a jednotlivcov
</t>
  </si>
  <si>
    <t>Názov kultúrneho/športového podujatia 
(špecifikum)</t>
  </si>
  <si>
    <t xml:space="preserve">Príspevok 
(špecifikum)
</t>
  </si>
  <si>
    <t xml:space="preserve">Spolu
</t>
  </si>
  <si>
    <t xml:space="preserve">Akademický Prešov </t>
  </si>
  <si>
    <t>Letná univerziáda</t>
  </si>
  <si>
    <t>Výročná správa o stave vysokého školstva za rok 2020</t>
  </si>
  <si>
    <t>Počet nových projektov, 
ktoré sa uchádzali 
o podporu
so začiatkom riešenia 
v roku 2020*</t>
  </si>
  <si>
    <t>Poznámka:  hodnoty nad svetovým priemerom sú farebne zvýraznené.</t>
  </si>
  <si>
    <t>Zdroj: Web of Science Core Collection/InCites</t>
  </si>
  <si>
    <t>TU Košsice</t>
  </si>
  <si>
    <t>Vysvetlivka: highly cited papers* (HCP) sú publikácie typu článok, prehľadová práca, konferenčný príspevok a poznámka, ktoré sú na základe počtu citácií vo svojej vednej disciplíne podľa klasifikácie Essential Science Indicators za posledných 10 rokov zaradené do horného 1 % najčastejšie citovaných prác na svete. Publikácie môžu byť súčasne zaradené do viacerých vedných odborov</t>
  </si>
  <si>
    <t xml:space="preserve"> - </t>
  </si>
  <si>
    <t xml:space="preserve">Vysvetlivka: citačný ohlas normalizovaný na základe kategorizácie časopisov podľa vedných disciplín/vedných odborov. Je v ňom zohľadnený typ publikácie (článok, prehľadová práca, konferenčný príspevok, poznámka), rok publikovania a vedný odbor. </t>
  </si>
  <si>
    <t>2020/2021</t>
  </si>
  <si>
    <t>2016/2017</t>
  </si>
  <si>
    <t>skupina odborov</t>
  </si>
  <si>
    <t>rok</t>
  </si>
  <si>
    <t>Študenti podľa skupín študijných odborov (2016-2020)</t>
  </si>
  <si>
    <t>Podiel vysokých škôl na počte študentov (2016-2020)</t>
  </si>
  <si>
    <t>Absolventi podľa skupín študijných odborov (2016-2020)</t>
  </si>
  <si>
    <t>Počet absolventov podľa vysokej školy, stupňa a formy štúdia (2016-2020)</t>
  </si>
  <si>
    <t>€</t>
  </si>
  <si>
    <t>osoby</t>
  </si>
  <si>
    <t>merná jednotka</t>
  </si>
  <si>
    <t>Priemerný plat učiteľov</t>
  </si>
  <si>
    <t>Počet učiteľov</t>
  </si>
  <si>
    <t>Počty a priemerné platy zamestnancov verejných vysokých škôl (2016-2020)</t>
  </si>
  <si>
    <t>Tabuľka č. 14: Počty výskumných projektov verejných vysokých škôl a objem finančných prostriedkov poskytnutých na ich riešenie vnútorným grantovým systémom KEGA v roku 2020 podľa vysokých škôl (v €)</t>
  </si>
  <si>
    <t>Tabuľka č. 13b: Počty výskumných projektov verejných vysokých škôl podporovaných vnútorným grantovým systémom VEGA 
a objemy finančných prostriedkov poskytnutých na ich riešenie vnútorným grantovým systémom VEGA v roku 2020 
podľa komisií VEGA (v €)</t>
  </si>
  <si>
    <t>Tabuľka č. 13a: Počty výskumných projektov verejných vysokých škôl a objem finančných prostriedkov poskytnutých na ich riešenie vnútorným grantovým systémom VEGA v roku 2020 podľa vysokých škôl (v €)</t>
  </si>
  <si>
    <t>Pozn.: Započítaní sú aj uchádzači na štátne vysoké školy bez AOS (má len necivilné vš štúdium).</t>
  </si>
  <si>
    <t>2020 ženy</t>
  </si>
  <si>
    <t>Pozn.: Priemerná hodnota počítaná bez náhrad za pracovnú pohotovosť</t>
  </si>
  <si>
    <t>Počty a priemerné platy zamestnancov verejných vysokých škôl za rok 2020 (všetky zdroje financovania)</t>
  </si>
  <si>
    <t>Počet nevybavených žiadostí o ubytovanie v roku 2020</t>
  </si>
  <si>
    <t>Počet miest na ubytovanie študentov k 31.12.2020 spolu</t>
  </si>
  <si>
    <t>Počet zmluvných miest na ubytovanie študentov k 31.12.2020</t>
  </si>
  <si>
    <t>Lôžková kapacita študentských domovov k 31.12.2020</t>
  </si>
  <si>
    <t>Počet nevybavených žiadostí o ubytovanie v roku 2016</t>
  </si>
  <si>
    <t>Počet miest na ubytovanie študentov k 31.12.2016 spolu</t>
  </si>
  <si>
    <t>Počet zmluvných miest na ubytovanie študentov k 31.12.2016</t>
  </si>
  <si>
    <t>Lôžková kapacita študentských domovov k 31.12.2016</t>
  </si>
  <si>
    <t>Tabuľka č. 18: Ubytovacie kapacity verejných vysokých škôl v rokoch 2016 až 2020</t>
  </si>
  <si>
    <t>sektor ostatných vysokých škôl</t>
  </si>
  <si>
    <t>Prehľad prijímacieho konania podľa skupín študijných odborov (I. stupeň) 2020</t>
  </si>
  <si>
    <t>Veková štruktúra uchádzačov, prijatých a zapísaných na študijné programy prvého stupňa a spojeného prvého a druhého stupňa vysokoškolského vzdelávania na akademický rok 2020/2021</t>
  </si>
  <si>
    <t>Maturanti v prijímacom konaní na študijné programy prvého stupňa a spojeného prvého a druhého stupňa vysokoškolského vzdelávania na akademický rok 2020/2021</t>
  </si>
  <si>
    <t>Prijímacie konanie absolventov - bakalárov na 2. stupeň v akademickom roku 2020/2021</t>
  </si>
  <si>
    <t xml:space="preserve">Počty výskumných projektov verejných vysokých škôl a objem finančných prostriedkov poskytnutých na ich riešenie vnútorným grantovým systémom VEGA v roku 2020 podľa vysokých škôl
</t>
  </si>
  <si>
    <t>Počty výskumných projektov verejných vysokých škôl podporovaných vnútorným grantovým systémom VEGA a objemy finančných prostriedkov poskytnutých na ich riešenie vnútorným grantovým systémom VEGA v roku 2020 podľa komisií VEGA</t>
  </si>
  <si>
    <t>Počty výskumných projektov verejných vysokých škôl a objem finančných prostriedkov poskytnutých na ich riešenie vnútorným grantovým systémom KEGA v roku 2020 podľa vysokých škôl</t>
  </si>
  <si>
    <t>Počty výskumných projektov verejných vysokých škôl a objem finančných prostriedkov poskytnutých na ich riešenie agentúrou APVV v rokOCH 2016-2020 podľa verejných  vysokých škôl</t>
  </si>
  <si>
    <t>Podiel verejných vysokých škôl na získavaní finančných prostriedkov z APVV v porovnaní s ostatnými sektormi výskumu a vývoja v rokoch 2016-2020</t>
  </si>
  <si>
    <t>Priemerný počet citácií na publikáciu verejnej vysokej školy v období 2016-2020 a svetový priemer</t>
  </si>
  <si>
    <t>Počet publikácií verejnej vysokej školy z rokov 2016 -2020 s počtom citácií v hornom 1 % svetovo najcitovanejších publikácií (tzv. highly cited papers*)</t>
  </si>
  <si>
    <t>Vedné oblasti (označené písmenom A), v ktorých vysoké školy prekročili prípadne sa významne priblížili priemernej hodnote svetového citačného ohlasu normalizovaného podľa vedného odboru za roky 2016-2020</t>
  </si>
  <si>
    <t>Ubytovacie kapacity verejných vysokých škôl v rokoch 2016-2020</t>
  </si>
  <si>
    <t>Unium Ružomberok</t>
  </si>
  <si>
    <t>Istropolitana</t>
  </si>
  <si>
    <t>Akademická Nitra</t>
  </si>
  <si>
    <t>rozdiely</t>
  </si>
  <si>
    <t>Spolu 2016</t>
  </si>
  <si>
    <t>Spolu 2019</t>
  </si>
  <si>
    <t>Výsledok hospodárenia (vrátane predchádzajúcich rokov) k 31.12.2020</t>
  </si>
  <si>
    <t>Výsledok hospodárenia  za rok 2020 spolu</t>
  </si>
  <si>
    <r>
      <t xml:space="preserve">Celkový výsledok hospodárenia
v roku 2020 </t>
    </r>
    <r>
      <rPr>
        <sz val="16"/>
        <rFont val="Times New Roman"/>
        <family val="1"/>
        <charset val="238"/>
      </rPr>
      <t>(v €)</t>
    </r>
  </si>
  <si>
    <t>UJS</t>
  </si>
  <si>
    <t>KU</t>
  </si>
  <si>
    <t>AU</t>
  </si>
  <si>
    <t>VŠVU</t>
  </si>
  <si>
    <t>VŠMU</t>
  </si>
  <si>
    <t>TUZVO</t>
  </si>
  <si>
    <t>SPU</t>
  </si>
  <si>
    <t>EU</t>
  </si>
  <si>
    <t>TUAD</t>
  </si>
  <si>
    <t>ŽU</t>
  </si>
  <si>
    <t>TUKE</t>
  </si>
  <si>
    <t>STU</t>
  </si>
  <si>
    <t>TVU</t>
  </si>
  <si>
    <t>UMB</t>
  </si>
  <si>
    <t>UKF</t>
  </si>
  <si>
    <t>UVL</t>
  </si>
  <si>
    <t>UCM</t>
  </si>
  <si>
    <t>PU</t>
  </si>
  <si>
    <t>UPJŠ</t>
  </si>
  <si>
    <t>UK</t>
  </si>
  <si>
    <r>
      <t xml:space="preserve">Zvyšok prijatej kapitálovej dotácie </t>
    </r>
    <r>
      <rPr>
        <b/>
        <sz val="10"/>
        <color indexed="10"/>
        <rFont val="Times New Roman"/>
        <family val="1"/>
        <charset val="238"/>
      </rPr>
      <t>z prostriedkov EÚ (štrukturálnych fondov)</t>
    </r>
    <r>
      <rPr>
        <b/>
        <sz val="12"/>
        <rFont val="Times New Roman"/>
        <family val="1"/>
        <charset val="238"/>
      </rPr>
      <t xml:space="preserve"> používanej na kompenzáciu odpisov majetku z nej obstaraného</t>
    </r>
  </si>
  <si>
    <t>Stav k 31. 12. 2020  (v € )</t>
  </si>
  <si>
    <t>Tabuľka č. 27: Objemy finančných prostriedkov poskytnutých vysokým školám v roku 2020 na kultúrnu a športovú činnosť</t>
  </si>
  <si>
    <t>Tabuľka č. 26: Štruktúra účtu 384 - výnosy budúcich období v rokoch  2019 a 2020</t>
  </si>
  <si>
    <r>
      <t xml:space="preserve">Tabuľka č. 24: Výnosy verejných vysokých škôl v roku 2020 v oblasti sociálnej podpory študentov </t>
    </r>
    <r>
      <rPr>
        <b/>
        <sz val="16"/>
        <rFont val="Times New Roman"/>
        <family val="1"/>
        <charset val="238"/>
      </rPr>
      <t>(v €)</t>
    </r>
  </si>
  <si>
    <r>
      <t xml:space="preserve">Tabuľka č. 23: Náklady verejných vysokých škôl v roku 2020
 v oblasti sociálnej podpory študentov 
</t>
    </r>
    <r>
      <rPr>
        <sz val="16"/>
        <rFont val="Times New Roman"/>
        <family val="1"/>
        <charset val="238"/>
      </rPr>
      <t>(v €)</t>
    </r>
  </si>
  <si>
    <r>
      <t xml:space="preserve">Tabuľka č. 22: Výsledky hospodárenia verejných vysokých škôl v roku 2020 
</t>
    </r>
    <r>
      <rPr>
        <sz val="12"/>
        <rFont val="Times New Roman"/>
        <family val="1"/>
        <charset val="238"/>
      </rPr>
      <t>(v €)</t>
    </r>
  </si>
  <si>
    <r>
      <t>Tabuľka č. 21: Náklady verejných vysokých škôl v roku 2020</t>
    </r>
    <r>
      <rPr>
        <sz val="16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(v €)</t>
    </r>
  </si>
  <si>
    <r>
      <t xml:space="preserve">Tabuľka č. 20: Výnosy verejných vysokých škôl v roku 2020 </t>
    </r>
    <r>
      <rPr>
        <sz val="12"/>
        <rFont val="Times New Roman"/>
        <family val="1"/>
        <charset val="238"/>
      </rPr>
      <t>(v €)</t>
    </r>
  </si>
  <si>
    <r>
      <t xml:space="preserve">Tabuľka č. 19b: Súhrnná súvaha za verejné vysoké školy k 31.12.2020 
- časť pasíva </t>
    </r>
    <r>
      <rPr>
        <sz val="16"/>
        <rFont val="Times New Roman"/>
        <family val="1"/>
        <charset val="238"/>
      </rPr>
      <t xml:space="preserve"> (v €)</t>
    </r>
  </si>
  <si>
    <r>
      <t xml:space="preserve">Tabuľka č. 19a: Súhrnná súvaha za verejné vysoké školy k 31.12.2020 
- časť aktíva  </t>
    </r>
    <r>
      <rPr>
        <sz val="16"/>
        <rFont val="Times New Roman"/>
        <family val="1"/>
        <charset val="238"/>
      </rPr>
      <t>(v €)</t>
    </r>
  </si>
  <si>
    <t>Počet a štruktúra študentov podľa formy, stupňa a typu vysokej školy (2016-2020)</t>
  </si>
  <si>
    <t>Skupina O – Ostatné nesledované kategórie</t>
  </si>
  <si>
    <t xml:space="preserve">Skupina D – Ostatné publikácie </t>
  </si>
  <si>
    <t>Skupina P – Patenty</t>
  </si>
  <si>
    <t>Skupina B – Publikácie v karentovaných časopisoch alebo registrované vo WoS a Scopus</t>
  </si>
  <si>
    <t>súkromná</t>
  </si>
  <si>
    <t>VŠ 3</t>
  </si>
  <si>
    <t>štátna</t>
  </si>
  <si>
    <t>VŠ 2</t>
  </si>
  <si>
    <t>verejná</t>
  </si>
  <si>
    <t>VŠ 1</t>
  </si>
  <si>
    <t>Legenda</t>
  </si>
  <si>
    <t>Spolu (podľa filtra)</t>
  </si>
  <si>
    <t>GII</t>
  </si>
  <si>
    <t>O</t>
  </si>
  <si>
    <t>GHG</t>
  </si>
  <si>
    <t>GAI</t>
  </si>
  <si>
    <t>FAI</t>
  </si>
  <si>
    <t>A2</t>
  </si>
  <si>
    <t>EDJ</t>
  </si>
  <si>
    <t>EDI</t>
  </si>
  <si>
    <t>EAJ</t>
  </si>
  <si>
    <t>EAI</t>
  </si>
  <si>
    <t>DAI</t>
  </si>
  <si>
    <t>CKB</t>
  </si>
  <si>
    <t>CKA</t>
  </si>
  <si>
    <t>CJB</t>
  </si>
  <si>
    <t>CJA</t>
  </si>
  <si>
    <t>CIB</t>
  </si>
  <si>
    <t>CIA</t>
  </si>
  <si>
    <t>CGD</t>
  </si>
  <si>
    <t>CGC</t>
  </si>
  <si>
    <t>CED</t>
  </si>
  <si>
    <t>CEC</t>
  </si>
  <si>
    <t>CDF</t>
  </si>
  <si>
    <t>D</t>
  </si>
  <si>
    <t>CDE</t>
  </si>
  <si>
    <t>CDD</t>
  </si>
  <si>
    <t>B</t>
  </si>
  <si>
    <t>CDC</t>
  </si>
  <si>
    <t>CBB</t>
  </si>
  <si>
    <t>CBA</t>
  </si>
  <si>
    <t>CAJ</t>
  </si>
  <si>
    <t>CAI</t>
  </si>
  <si>
    <t>CAB</t>
  </si>
  <si>
    <t>CAA</t>
  </si>
  <si>
    <t>BGG</t>
  </si>
  <si>
    <t>BFB</t>
  </si>
  <si>
    <t>BFA</t>
  </si>
  <si>
    <t>BEF</t>
  </si>
  <si>
    <t>BEE</t>
  </si>
  <si>
    <t>BDN</t>
  </si>
  <si>
    <t>C</t>
  </si>
  <si>
    <t>BDM</t>
  </si>
  <si>
    <t>BDF</t>
  </si>
  <si>
    <t>BDE</t>
  </si>
  <si>
    <t>BDD</t>
  </si>
  <si>
    <t>BDC</t>
  </si>
  <si>
    <t>BDB</t>
  </si>
  <si>
    <t>BDA</t>
  </si>
  <si>
    <t>BCK</t>
  </si>
  <si>
    <t>BCI</t>
  </si>
  <si>
    <t>BCB</t>
  </si>
  <si>
    <t>BBB</t>
  </si>
  <si>
    <t>BBA</t>
  </si>
  <si>
    <t>BAB</t>
  </si>
  <si>
    <t>BAA</t>
  </si>
  <si>
    <t>AGJ</t>
  </si>
  <si>
    <t>P</t>
  </si>
  <si>
    <t>AGI</t>
  </si>
  <si>
    <t>AFL</t>
  </si>
  <si>
    <t>AFK</t>
  </si>
  <si>
    <t>AFJ</t>
  </si>
  <si>
    <t>AFI</t>
  </si>
  <si>
    <t>AFH</t>
  </si>
  <si>
    <t>AFG</t>
  </si>
  <si>
    <t>AFF</t>
  </si>
  <si>
    <t>AFE</t>
  </si>
  <si>
    <t>AFD</t>
  </si>
  <si>
    <t>AFC</t>
  </si>
  <si>
    <t>AFB</t>
  </si>
  <si>
    <t>AFA</t>
  </si>
  <si>
    <t>AEN</t>
  </si>
  <si>
    <t>AEM</t>
  </si>
  <si>
    <t>AEH</t>
  </si>
  <si>
    <t>AEG</t>
  </si>
  <si>
    <t>AED</t>
  </si>
  <si>
    <t>AEC</t>
  </si>
  <si>
    <t>ADN</t>
  </si>
  <si>
    <t>ADM</t>
  </si>
  <si>
    <t>ADF</t>
  </si>
  <si>
    <t>ADE</t>
  </si>
  <si>
    <t>ADD</t>
  </si>
  <si>
    <t>ADC</t>
  </si>
  <si>
    <t>ACD</t>
  </si>
  <si>
    <t>ACC</t>
  </si>
  <si>
    <t>ACB</t>
  </si>
  <si>
    <t>ACA</t>
  </si>
  <si>
    <t>ABD</t>
  </si>
  <si>
    <t>A1</t>
  </si>
  <si>
    <t>ABC</t>
  </si>
  <si>
    <t>ABB</t>
  </si>
  <si>
    <t>ABA</t>
  </si>
  <si>
    <t>AAB</t>
  </si>
  <si>
    <t>AAA</t>
  </si>
  <si>
    <t>VŠD</t>
  </si>
  <si>
    <t>DTI</t>
  </si>
  <si>
    <t>SZU</t>
  </si>
  <si>
    <t>VSMPISM</t>
  </si>
  <si>
    <t>VŠEMVS</t>
  </si>
  <si>
    <t>VŠBM</t>
  </si>
  <si>
    <t>VŠSVA</t>
  </si>
  <si>
    <t>PEVŠ</t>
  </si>
  <si>
    <t>APZ</t>
  </si>
  <si>
    <t>VŠM</t>
  </si>
  <si>
    <t>SEVŠ</t>
  </si>
  <si>
    <t>AOS</t>
  </si>
  <si>
    <t>AKU</t>
  </si>
  <si>
    <t>EUBA</t>
  </si>
  <si>
    <t>TvU</t>
  </si>
  <si>
    <t>UVLF</t>
  </si>
  <si>
    <t>EPC</t>
  </si>
  <si>
    <t>skupiny kategórií podľa pokynov k výročnej správe zo dňa 2.6.2021</t>
  </si>
  <si>
    <t>skupiny kategórií podľa metodiky výpočtu štátnej dotácie</t>
  </si>
  <si>
    <t>Tabuľka č. 16a: Prehľad počtu publikačných výstupov podľa CREPČ za rok 2020</t>
  </si>
  <si>
    <t>Pozn.: údaje za roky 2017 - 2019 sú po komplexnej verifikácii a konečné. Údaje za 2020 sú po uzatvorení vykazovacieho obdobia.</t>
  </si>
  <si>
    <r>
      <t xml:space="preserve">Legenda:
Z** - </t>
    </r>
    <r>
      <rPr>
        <sz val="9"/>
        <color indexed="8"/>
        <rFont val="Calibri"/>
        <family val="2"/>
        <charset val="238"/>
      </rPr>
      <t xml:space="preserve">závažné umelecké výstupy, ktorými  sú také umelecké diela, umelecké výkony a prezentácie, ktoré  prvýkrá t zverejňujú  pôvodné  výsledky 
         umeleckej práce autora alebo skupiny autorov a sú prezentované v rámci renomovaných podujatí a inštitúcií; ide o pôvodné  umelecké  diel a
         umelecké  výkony náročnejšieho   druhovo-funkčného charakteru alebo odvodené umelecké diela  náročnejšieho druhovo-funkčného charakteru
         vzniknuté   spracovaním  pôvodných umeleckých diel, 
</t>
    </r>
    <r>
      <rPr>
        <b/>
        <sz val="9"/>
        <color indexed="8"/>
        <rFont val="Calibri"/>
        <family val="2"/>
        <charset val="238"/>
      </rPr>
      <t xml:space="preserve">Y** - </t>
    </r>
    <r>
      <rPr>
        <sz val="9"/>
        <color indexed="8"/>
        <rFont val="Calibri"/>
        <family val="2"/>
        <charset val="238"/>
      </rPr>
      <t xml:space="preserve">menej závažné umelecké výstupy, ktorými sú také umelecké diela, umelecké výkony a prezentácie, ktoré  prvýkrát  zverejňujú  pôvodné  výsledky
         umeleckej  práce  autora  alebo  skupiny  autorov a sú prezentované v rámci renomovaných podujatí a inštitúcií; ide o umelecké diela a umelecké
         výkony menej náročného druhovo-funkčného charakteru,
</t>
    </r>
    <r>
      <rPr>
        <b/>
        <sz val="9"/>
        <color indexed="8"/>
        <rFont val="Calibri"/>
        <family val="2"/>
        <charset val="238"/>
      </rPr>
      <t>X** -</t>
    </r>
    <r>
      <rPr>
        <sz val="9"/>
        <color indexed="8"/>
        <rFont val="Calibri"/>
        <family val="2"/>
        <charset val="238"/>
      </rPr>
      <t xml:space="preserve"> ostatné výstupy a aktivity v oblasti umeleckej činnosti, ktoré nemožno zaradiť do žiadnej z predchádzajúcich kategórií.</t>
    </r>
  </si>
  <si>
    <t>X**</t>
  </si>
  <si>
    <t>Y**</t>
  </si>
  <si>
    <t>Z**</t>
  </si>
  <si>
    <t>VŠ DTI</t>
  </si>
  <si>
    <t>2020-2015_</t>
  </si>
  <si>
    <t>SVŠ</t>
  </si>
  <si>
    <t>svš</t>
  </si>
  <si>
    <t xml:space="preserve">Rozdiel objemu finančných prostriedkov vyplatených na sociálne štipendiá v roku 2019 a 2020 </t>
  </si>
  <si>
    <t xml:space="preserve">Rozdiel v počte poberateľov sociálnych štipendií v r. 2019 a v r. 2020 </t>
  </si>
  <si>
    <t>Počet poberateľov sociálnych štipendií k 31.12.2020</t>
  </si>
  <si>
    <t xml:space="preserve">Objem finančných prostriedkov vyplatených študentom na sociálne štipendiá  v roku 2020 </t>
  </si>
  <si>
    <t xml:space="preserve">Objem finančných prostriedkov poskytnutých z MŠ na sociálne štipendiá  v roku 2020 </t>
  </si>
  <si>
    <t>Počty zamestnancov verejných vysokých škôl za rok 2020</t>
  </si>
  <si>
    <t xml:space="preserve">             Zdroj: CVTI SR</t>
  </si>
  <si>
    <t>Prehľad počtu publikačných výstupov podľa CREPČ za rok 2020</t>
  </si>
  <si>
    <t>Zdroj: výročné správy o činnosti vysokých škôl za rok 2020</t>
  </si>
  <si>
    <t>30</t>
  </si>
  <si>
    <t>193</t>
  </si>
  <si>
    <t>4</t>
  </si>
  <si>
    <t>147</t>
  </si>
  <si>
    <t>12</t>
  </si>
  <si>
    <t>1,0</t>
  </si>
  <si>
    <t>0,8</t>
  </si>
  <si>
    <t>11</t>
  </si>
  <si>
    <t>65</t>
  </si>
  <si>
    <t>1</t>
  </si>
  <si>
    <t>44</t>
  </si>
  <si>
    <t>2,66</t>
  </si>
  <si>
    <t>2</t>
  </si>
  <si>
    <t>6</t>
  </si>
  <si>
    <t>29</t>
  </si>
  <si>
    <t>3,86</t>
  </si>
  <si>
    <t>2,0</t>
  </si>
  <si>
    <t>23</t>
  </si>
  <si>
    <t>115</t>
  </si>
  <si>
    <t>3</t>
  </si>
  <si>
    <t>91</t>
  </si>
  <si>
    <t>14</t>
  </si>
  <si>
    <t>0,1</t>
  </si>
  <si>
    <t>41</t>
  </si>
  <si>
    <t>1,5</t>
  </si>
  <si>
    <t>0</t>
  </si>
  <si>
    <t>24</t>
  </si>
  <si>
    <t>194</t>
  </si>
  <si>
    <t>141</t>
  </si>
  <si>
    <t>16</t>
  </si>
  <si>
    <t>0,9</t>
  </si>
  <si>
    <t>5</t>
  </si>
  <si>
    <t>31</t>
  </si>
  <si>
    <t>1,1</t>
  </si>
  <si>
    <t>119</t>
  </si>
  <si>
    <t>8</t>
  </si>
  <si>
    <t>63</t>
  </si>
  <si>
    <t>9</t>
  </si>
  <si>
    <t>0,67</t>
  </si>
  <si>
    <t>0,5</t>
  </si>
  <si>
    <t>0,92</t>
  </si>
  <si>
    <t>0,3</t>
  </si>
  <si>
    <t>51</t>
  </si>
  <si>
    <t>19</t>
  </si>
  <si>
    <t>17</t>
  </si>
  <si>
    <t>42</t>
  </si>
  <si>
    <t>1,14</t>
  </si>
  <si>
    <t>32</t>
  </si>
  <si>
    <t>149</t>
  </si>
  <si>
    <t>116</t>
  </si>
  <si>
    <t>28</t>
  </si>
  <si>
    <t>20</t>
  </si>
  <si>
    <t>6,0</t>
  </si>
  <si>
    <t>25</t>
  </si>
  <si>
    <t>22</t>
  </si>
  <si>
    <t>27</t>
  </si>
  <si>
    <t>0,85</t>
  </si>
  <si>
    <t>0,64</t>
  </si>
  <si>
    <t>58</t>
  </si>
  <si>
    <t>15</t>
  </si>
  <si>
    <t>43</t>
  </si>
  <si>
    <t>7</t>
  </si>
  <si>
    <t>26</t>
  </si>
  <si>
    <t>1,04</t>
  </si>
  <si>
    <t>0,45</t>
  </si>
  <si>
    <t>75</t>
  </si>
  <si>
    <t>48</t>
  </si>
  <si>
    <t>129</t>
  </si>
  <si>
    <t>108</t>
  </si>
  <si>
    <t>50</t>
  </si>
  <si>
    <t>39</t>
  </si>
  <si>
    <t>33</t>
  </si>
  <si>
    <t>0,03</t>
  </si>
  <si>
    <t>150</t>
  </si>
  <si>
    <t>118</t>
  </si>
  <si>
    <t>4,0</t>
  </si>
  <si>
    <t>0,13</t>
  </si>
  <si>
    <t>10</t>
  </si>
  <si>
    <t>1,03</t>
  </si>
  <si>
    <t>121</t>
  </si>
  <si>
    <t>96</t>
  </si>
  <si>
    <t>13</t>
  </si>
  <si>
    <t>1,2</t>
  </si>
  <si>
    <t>74</t>
  </si>
  <si>
    <t>Výberové konania na miesta vysokoškolských učiťeľov uskutočnené v roku 2020</t>
  </si>
  <si>
    <t>36</t>
  </si>
  <si>
    <t>1,25</t>
  </si>
  <si>
    <t>95</t>
  </si>
  <si>
    <t>4,36</t>
  </si>
  <si>
    <t>490</t>
  </si>
  <si>
    <t>303</t>
  </si>
  <si>
    <t>533</t>
  </si>
  <si>
    <t>25,0</t>
  </si>
  <si>
    <t>3,0</t>
  </si>
  <si>
    <t>0,30</t>
  </si>
  <si>
    <t>0,20</t>
  </si>
  <si>
    <t>325</t>
  </si>
  <si>
    <t>54</t>
  </si>
  <si>
    <t>2 350</t>
  </si>
  <si>
    <t>1 614</t>
  </si>
  <si>
    <t>Vymenovaní profesori v roku 2020</t>
  </si>
  <si>
    <t>Počty poberateľov sociálnych štipendií a objemy finančných prostriedkov v rokoch 2019 a 2020</t>
  </si>
  <si>
    <t>Prehľad umeleckej činnosti v CREUČ v sledovaných kategóriách v roku 2020</t>
  </si>
  <si>
    <t>Výnosy verejných vysokých škôl v roku 2020</t>
  </si>
  <si>
    <t>Náklady verejných vysokých škôl v roku 2020 v oblasti sociálnej podpory študentov</t>
  </si>
  <si>
    <t>Výsledky hospodárenia verejných vysokých škôl v roku 2020 v oblasti sociálnej podpory študentov</t>
  </si>
  <si>
    <t xml:space="preserve">Výnosy verejných vysokých škôl v roku 2020 v oblasti sociálnej podpory študentov
</t>
  </si>
  <si>
    <t>Štruktúra účtu 384 - výnosy budúcich období v rokoch  2019 a 2020</t>
  </si>
  <si>
    <t>Objemy finančných prostriedkov poskytnutých vysokým školám v roku 2020 na kultúrnu a športovú činnosť</t>
  </si>
  <si>
    <t>Tabuľka č. 16b: Priemerný počet citácií na priemernú publikáciu verejnej vysokej školy v období 2016-2020 a svetový priemer</t>
  </si>
  <si>
    <t xml:space="preserve">Tabuľka č. 16c: Počet publikácií verejnej vysokej školy z rokov 2016 -2020 s počtom citácií v hornom 1 % svetovo najcitovanejších publikácií (tzv. highly cited papers*)
</t>
  </si>
  <si>
    <t xml:space="preserve">Tabuľka č. 16d: Vedné oblasti (označené písmenom A), v ktorých verejné vysoké školy prekročili prípadne sa priblížili priemernej hodnote svetového citačného ohlasu normalizovaného podľa vedného odboru za roky 2016-2020
</t>
  </si>
  <si>
    <t>Tabuľka č. 16e: Prehľad umeleckej činnosti v CREUČ - vykazovacie obdobie 2020</t>
  </si>
  <si>
    <t xml:space="preserve">Tabuľka č. 9: </t>
  </si>
  <si>
    <t>Tabuľka č. 10</t>
  </si>
  <si>
    <t>Tabuľka č. 6: Prehľad prijímacieho konania podľa hlavných skupín študijných odborov (I. stupeň) 2020</t>
  </si>
  <si>
    <t>Tabuľka č. 7: Veková štruktúra uchádzačov, prijatých a zapísaných na študijné programy prvého stupňa a spojeného prvého a druhého stupňa vysokoškolského vzdelávania v akademickom roku 2020/2021</t>
  </si>
  <si>
    <t>Tabuľka č. 8:   Maturanti v prijímacom konaní na študijné programy prvého stupňa
a spojeného prvého a druhého stupňa vysokoškolského vzdelávania v akademickom roku 2020/2021</t>
  </si>
  <si>
    <r>
      <t>Tabuľka č. 9: Prijímacie konanie absolventov - bakalárov  
na 2. stupeň v</t>
    </r>
    <r>
      <rPr>
        <b/>
        <sz val="16"/>
        <rFont val="Calibri"/>
        <family val="2"/>
        <charset val="238"/>
      </rPr>
      <t xml:space="preserve"> akademickom roku</t>
    </r>
    <r>
      <rPr>
        <b/>
        <sz val="16"/>
        <color rgb="FFFF0000"/>
        <rFont val="Calibri"/>
        <family val="2"/>
        <charset val="238"/>
      </rPr>
      <t xml:space="preserve"> </t>
    </r>
    <r>
      <rPr>
        <b/>
        <sz val="16"/>
        <rFont val="Calibri"/>
        <family val="2"/>
        <charset val="238"/>
      </rPr>
      <t>2020/2021</t>
    </r>
  </si>
  <si>
    <t>Tabuľka č. 10: Počty a priemerné platy zamestnancov verejných vysokých škôl za rok 2020 (všetky zdroje financovania)</t>
  </si>
  <si>
    <t>Tabuľka č. 11b: Počty a priemerné platy zamestnancov verejných vysokých škôl za roky 2016 až 2020</t>
  </si>
  <si>
    <t>Tabuľka č. 11c: Výberové konania na miesta vysokoškolských učiťeľov uskutočnené v roku 2020</t>
  </si>
  <si>
    <t>Tabuľka č. 2: Študenti podľa skupín študijných odborov v rokoch 2016 až 2020</t>
  </si>
  <si>
    <t>Tabuľka č. 3: Podiel vysokých škôl na počte študentov v rokoch 2016 až 2020</t>
  </si>
  <si>
    <t>Tabuľka č. 4: Absolventi podľa skupín študijných odborov v rokoch 2016 až 2020</t>
  </si>
  <si>
    <t>Tabuľka č. 5: Počet absolventov podľa vysokej školy, stupňa a formy štúdia v rokoch 2016 až 2020</t>
  </si>
  <si>
    <t>Tabuľka č. 11a: Počty zamestnancov verejných vysokých škôl v roku 2020</t>
  </si>
  <si>
    <t>Tabuľka č. 12: Vymenovaní profesori v roku 2020</t>
  </si>
  <si>
    <t>Tabuľka č. 15a: Počty výskumných projektov verejných vysokých škôl a objem finančných prostriedkov poskytnutých na ich riešenie agentúrou APVV v rokoch 2016-2020 podľa verejných vysokých škôl</t>
  </si>
  <si>
    <t>Tabuľka č. 15b: Podiel verejných vysokých škôl na získavaní finančných prostriedkov z APVV v porovnaní s ostatnými sektormi výskumu a vývoja v rokoch 2016-2020</t>
  </si>
  <si>
    <r>
      <t xml:space="preserve">Tabuľka č. 25: Výsledky hospodárenia verejných vysokých škôl v roku 2020  v oblasti sociálnej podpory študentov 
</t>
    </r>
    <r>
      <rPr>
        <sz val="16"/>
        <rFont val="Times New Roman"/>
        <family val="1"/>
        <charset val="238"/>
      </rPr>
      <t>(v €)</t>
    </r>
  </si>
  <si>
    <t>Zoznam vysokých škôl, ktoré sú uvádzané vo výročnej správe o stave vysokého školstva za rok 2020</t>
  </si>
  <si>
    <r>
      <t xml:space="preserve">Tabuľka č. 17: Počty poberateľov sociálnych štipendií  VVŠ a objemy finančných prostriedkov v rokoch  2019 a 2020 </t>
    </r>
    <r>
      <rPr>
        <sz val="16"/>
        <rFont val="Times New Roman"/>
        <family val="1"/>
        <charset val="238"/>
      </rPr>
      <t xml:space="preserve"> (v €)</t>
    </r>
  </si>
  <si>
    <t>Súhrnná súvaha za verejné vysoké školy k 31.12.2020 - časť pasíva</t>
  </si>
  <si>
    <t>Súhrnná súvaha za verejné vysoké školy k 31.12.2020  - časť aktíva</t>
  </si>
  <si>
    <t>Počet nových projektov, 
ktoré sa uchádzali 
o podporu
so začiatkom riešenia 
v roku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</si>
</sst>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* #,##0.00\ _S_k_-;\-* #,##0.00\ _S_k_-;_-* &quot;-&quot;??\ _S_k_-;_-@_-"/>
    <numFmt numFmtId="166" formatCode="0.0%"/>
    <numFmt numFmtId="167" formatCode="0.0000"/>
    <numFmt numFmtId="168" formatCode="#,##0.0"/>
    <numFmt numFmtId="169" formatCode="#,##0_ ;[Red]\-#,##0\ "/>
    <numFmt numFmtId="170" formatCode="_-* #,##0\ _€_-;\-* #,##0\ _€_-;_-* &quot;-&quot;??\ _€_-;_-@_-"/>
    <numFmt numFmtId="171" formatCode="_-* #,##0.0\ _€_-;\-* #,##0.0\ _€_-;_-* &quot;-&quot;??\ _€_-;_-@_-"/>
    <numFmt numFmtId="172" formatCode="#,##0_ ;\-#,##0\ "/>
    <numFmt numFmtId="173" formatCode="0.0"/>
    <numFmt numFmtId="174" formatCode="#,##0.00_ ;[Red]\-#,##0.00\ "/>
    <numFmt numFmtId="175" formatCode="0.00000"/>
    <numFmt numFmtId="176" formatCode="#,##0.00\ &quot;€&quot;"/>
    <numFmt numFmtId="177" formatCode="#,##0;\-\ #,##0"/>
    <numFmt numFmtId="178" formatCode="#,##0.00;\-\ #,##0.00"/>
  </numFmts>
  <fonts count="134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0"/>
      <name val="Times New Roman CE"/>
      <family val="1"/>
      <charset val="238"/>
    </font>
    <font>
      <sz val="9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8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</font>
    <font>
      <b/>
      <i/>
      <sz val="12"/>
      <name val="Times New Roman"/>
      <family val="1"/>
    </font>
    <font>
      <sz val="10"/>
      <name val="Arial CE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Calibri"/>
      <family val="2"/>
      <charset val="238"/>
    </font>
    <font>
      <sz val="12"/>
      <color theme="1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i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3"/>
      <name val="Cambria"/>
      <family val="2"/>
      <charset val="238"/>
      <scheme val="maj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1F497D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24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3"/>
      <name val="Times New Roman"/>
      <family val="1"/>
      <charset val="238"/>
    </font>
    <font>
      <sz val="16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2"/>
      <color theme="6" tint="-0.499984740745262"/>
      <name val="Times New Roman"/>
      <family val="1"/>
      <charset val="238"/>
    </font>
    <font>
      <sz val="8"/>
      <name val="Arial"/>
      <family val="2"/>
    </font>
    <font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b/>
      <sz val="14"/>
      <name val="Times New Roman"/>
      <family val="1"/>
    </font>
    <font>
      <b/>
      <sz val="14"/>
      <name val="Times New Roman"/>
      <family val="1"/>
      <charset val="238"/>
    </font>
    <font>
      <b/>
      <sz val="9"/>
      <color indexed="8"/>
      <name val="Calibri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Times New Roman"/>
      <family val="1"/>
    </font>
    <font>
      <sz val="12"/>
      <color rgb="FF000000"/>
      <name val="Times New Roman"/>
      <family val="2"/>
      <charset val="238"/>
    </font>
  </fonts>
  <fills count="8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8"/>
      </patternFill>
    </fill>
    <fill>
      <patternFill patternType="solid">
        <fgColor theme="5" tint="0.39997558519241921"/>
        <bgColor indexed="8"/>
      </patternFill>
    </fill>
    <fill>
      <patternFill patternType="solid">
        <fgColor theme="8" tint="0.39997558519241921"/>
        <bgColor indexed="8"/>
      </patternFill>
    </fill>
    <fill>
      <patternFill patternType="solid">
        <fgColor indexed="26"/>
        <bgColor indexed="8"/>
      </patternFill>
    </fill>
    <fill>
      <patternFill patternType="solid">
        <fgColor theme="8" tint="0.7999816888943144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9" tint="0.59999389629810485"/>
        <bgColor rgb="FF000000"/>
      </patternFill>
    </fill>
  </fills>
  <borders count="2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65"/>
      </left>
      <right/>
      <top/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5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medium">
        <color indexed="64"/>
      </right>
      <top style="thin">
        <color indexed="18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/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57">
    <xf numFmtId="0" fontId="0" fillId="0" borderId="0"/>
    <xf numFmtId="0" fontId="2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2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2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2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2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2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2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2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2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2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" applyNumberFormat="0" applyAlignment="0" applyProtection="0"/>
    <xf numFmtId="43" fontId="17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0" borderId="2" applyNumberFormat="0" applyFill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5" fillId="0" borderId="0" applyNumberFormat="0" applyFill="0" applyBorder="0" applyAlignment="0" applyProtection="0"/>
    <xf numFmtId="0" fontId="36" fillId="21" borderId="5" applyNumberFormat="0" applyAlignment="0" applyProtection="0"/>
    <xf numFmtId="0" fontId="37" fillId="7" borderId="1" applyNumberFormat="0" applyAlignment="0" applyProtection="0"/>
    <xf numFmtId="0" fontId="38" fillId="0" borderId="6" applyNumberFormat="0" applyFill="0" applyAlignment="0" applyProtection="0"/>
    <xf numFmtId="0" fontId="39" fillId="22" borderId="0" applyNumberFormat="0" applyBorder="0" applyAlignment="0" applyProtection="0"/>
    <xf numFmtId="0" fontId="19" fillId="0" borderId="0"/>
    <xf numFmtId="0" fontId="17" fillId="0" borderId="0"/>
    <xf numFmtId="0" fontId="17" fillId="0" borderId="0"/>
    <xf numFmtId="0" fontId="66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53" fillId="0" borderId="0"/>
    <xf numFmtId="0" fontId="26" fillId="0" borderId="0"/>
    <xf numFmtId="0" fontId="66" fillId="0" borderId="0"/>
    <xf numFmtId="0" fontId="40" fillId="0" borderId="0"/>
    <xf numFmtId="0" fontId="40" fillId="0" borderId="0"/>
    <xf numFmtId="0" fontId="62" fillId="0" borderId="0"/>
    <xf numFmtId="0" fontId="26" fillId="0" borderId="0"/>
    <xf numFmtId="0" fontId="62" fillId="0" borderId="0"/>
    <xf numFmtId="0" fontId="40" fillId="0" borderId="0"/>
    <xf numFmtId="0" fontId="40" fillId="0" borderId="0"/>
    <xf numFmtId="0" fontId="40" fillId="0" borderId="0"/>
    <xf numFmtId="0" fontId="25" fillId="23" borderId="7" applyNumberFormat="0" applyFont="0" applyAlignment="0" applyProtection="0"/>
    <xf numFmtId="0" fontId="41" fillId="20" borderId="8" applyNumberFormat="0" applyAlignment="0" applyProtection="0"/>
    <xf numFmtId="9" fontId="5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" fontId="42" fillId="22" borderId="9" applyNumberFormat="0" applyProtection="0">
      <alignment vertical="center"/>
    </xf>
    <xf numFmtId="4" fontId="43" fillId="24" borderId="9" applyNumberFormat="0" applyProtection="0">
      <alignment vertical="center"/>
    </xf>
    <xf numFmtId="4" fontId="42" fillId="24" borderId="9" applyNumberFormat="0" applyProtection="0">
      <alignment horizontal="left" vertical="center" indent="1"/>
    </xf>
    <xf numFmtId="0" fontId="42" fillId="24" borderId="9" applyNumberFormat="0" applyProtection="0">
      <alignment horizontal="left" vertical="top" indent="1"/>
    </xf>
    <xf numFmtId="4" fontId="44" fillId="3" borderId="9" applyNumberFormat="0" applyProtection="0">
      <alignment horizontal="right" vertical="center"/>
    </xf>
    <xf numFmtId="4" fontId="44" fillId="9" borderId="9" applyNumberFormat="0" applyProtection="0">
      <alignment horizontal="right" vertical="center"/>
    </xf>
    <xf numFmtId="4" fontId="44" fillId="17" borderId="9" applyNumberFormat="0" applyProtection="0">
      <alignment horizontal="right" vertical="center"/>
    </xf>
    <xf numFmtId="4" fontId="44" fillId="11" borderId="9" applyNumberFormat="0" applyProtection="0">
      <alignment horizontal="right" vertical="center"/>
    </xf>
    <xf numFmtId="4" fontId="44" fillId="15" borderId="9" applyNumberFormat="0" applyProtection="0">
      <alignment horizontal="right" vertical="center"/>
    </xf>
    <xf numFmtId="4" fontId="44" fillId="19" borderId="9" applyNumberFormat="0" applyProtection="0">
      <alignment horizontal="right" vertical="center"/>
    </xf>
    <xf numFmtId="4" fontId="44" fillId="18" borderId="9" applyNumberFormat="0" applyProtection="0">
      <alignment horizontal="right" vertical="center"/>
    </xf>
    <xf numFmtId="4" fontId="44" fillId="25" borderId="9" applyNumberFormat="0" applyProtection="0">
      <alignment horizontal="right" vertical="center"/>
    </xf>
    <xf numFmtId="4" fontId="44" fillId="10" borderId="9" applyNumberFormat="0" applyProtection="0">
      <alignment horizontal="right" vertical="center"/>
    </xf>
    <xf numFmtId="4" fontId="42" fillId="26" borderId="10" applyNumberFormat="0" applyProtection="0">
      <alignment horizontal="left" vertical="center" indent="1"/>
    </xf>
    <xf numFmtId="4" fontId="44" fillId="27" borderId="0" applyNumberFormat="0" applyProtection="0">
      <alignment horizontal="left" vertical="center" indent="1"/>
    </xf>
    <xf numFmtId="4" fontId="45" fillId="28" borderId="0" applyNumberFormat="0" applyProtection="0">
      <alignment horizontal="left" vertical="center" indent="1"/>
    </xf>
    <xf numFmtId="4" fontId="44" fillId="29" borderId="9" applyNumberFormat="0" applyProtection="0">
      <alignment horizontal="right" vertical="center"/>
    </xf>
    <xf numFmtId="4" fontId="46" fillId="27" borderId="0" applyNumberFormat="0" applyProtection="0">
      <alignment horizontal="left" vertical="center" indent="1"/>
    </xf>
    <xf numFmtId="4" fontId="46" fillId="30" borderId="0" applyNumberFormat="0" applyProtection="0">
      <alignment horizontal="left" vertical="center" indent="1"/>
    </xf>
    <xf numFmtId="0" fontId="26" fillId="28" borderId="9" applyNumberFormat="0" applyProtection="0">
      <alignment horizontal="left" vertical="center" indent="1"/>
    </xf>
    <xf numFmtId="0" fontId="26" fillId="28" borderId="9" applyNumberFormat="0" applyProtection="0">
      <alignment horizontal="left" vertical="top" indent="1"/>
    </xf>
    <xf numFmtId="0" fontId="26" fillId="30" borderId="9" applyNumberFormat="0" applyProtection="0">
      <alignment horizontal="left" vertical="center" indent="1"/>
    </xf>
    <xf numFmtId="0" fontId="26" fillId="30" borderId="9" applyNumberFormat="0" applyProtection="0">
      <alignment horizontal="left" vertical="top" indent="1"/>
    </xf>
    <xf numFmtId="0" fontId="26" fillId="31" borderId="9" applyNumberFormat="0" applyProtection="0">
      <alignment horizontal="left" vertical="center" indent="1"/>
    </xf>
    <xf numFmtId="0" fontId="26" fillId="31" borderId="9" applyNumberFormat="0" applyProtection="0">
      <alignment horizontal="left" vertical="top" indent="1"/>
    </xf>
    <xf numFmtId="0" fontId="26" fillId="32" borderId="9" applyNumberFormat="0" applyProtection="0">
      <alignment horizontal="left" vertical="center" indent="1"/>
    </xf>
    <xf numFmtId="0" fontId="26" fillId="32" borderId="9" applyNumberFormat="0" applyProtection="0">
      <alignment horizontal="left" vertical="top" indent="1"/>
    </xf>
    <xf numFmtId="4" fontId="42" fillId="30" borderId="0" applyNumberFormat="0" applyProtection="0">
      <alignment horizontal="left" vertical="center" indent="1"/>
    </xf>
    <xf numFmtId="4" fontId="44" fillId="33" borderId="9" applyNumberFormat="0" applyProtection="0">
      <alignment vertical="center"/>
    </xf>
    <xf numFmtId="4" fontId="47" fillId="33" borderId="9" applyNumberFormat="0" applyProtection="0">
      <alignment vertical="center"/>
    </xf>
    <xf numFmtId="4" fontId="44" fillId="33" borderId="9" applyNumberFormat="0" applyProtection="0">
      <alignment horizontal="left" vertical="center" indent="1"/>
    </xf>
    <xf numFmtId="0" fontId="44" fillId="33" borderId="9" applyNumberFormat="0" applyProtection="0">
      <alignment horizontal="left" vertical="top" indent="1"/>
    </xf>
    <xf numFmtId="4" fontId="44" fillId="27" borderId="9" applyNumberFormat="0" applyProtection="0">
      <alignment horizontal="right" vertical="center"/>
    </xf>
    <xf numFmtId="4" fontId="47" fillId="27" borderId="9" applyNumberFormat="0" applyProtection="0">
      <alignment horizontal="right" vertical="center"/>
    </xf>
    <xf numFmtId="4" fontId="44" fillId="29" borderId="9" applyNumberFormat="0" applyProtection="0">
      <alignment horizontal="left" vertical="center" indent="1"/>
    </xf>
    <xf numFmtId="0" fontId="44" fillId="30" borderId="9" applyNumberFormat="0" applyProtection="0">
      <alignment horizontal="left" vertical="top" indent="1"/>
    </xf>
    <xf numFmtId="4" fontId="48" fillId="34" borderId="0" applyNumberFormat="0" applyProtection="0">
      <alignment horizontal="left" vertical="center" indent="1"/>
    </xf>
    <xf numFmtId="4" fontId="49" fillId="27" borderId="9" applyNumberFormat="0" applyProtection="0">
      <alignment horizontal="right" vertical="center"/>
    </xf>
    <xf numFmtId="0" fontId="20" fillId="0" borderId="12" applyFont="0" applyFill="0" applyBorder="0" applyAlignment="0" applyProtection="0">
      <alignment horizontal="center" vertical="center" wrapText="1"/>
    </xf>
    <xf numFmtId="0" fontId="20" fillId="0" borderId="12" applyFont="0" applyBorder="0" applyAlignment="0">
      <alignment horizontal="center" vertical="center" wrapText="1"/>
    </xf>
    <xf numFmtId="0" fontId="50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52" fillId="0" borderId="0" applyNumberFormat="0" applyFill="0" applyBorder="0" applyAlignment="0" applyProtection="0"/>
    <xf numFmtId="0" fontId="16" fillId="0" borderId="0"/>
    <xf numFmtId="0" fontId="79" fillId="0" borderId="0"/>
    <xf numFmtId="0" fontId="80" fillId="0" borderId="0" applyNumberFormat="0" applyFill="0" applyBorder="0" applyAlignment="0" applyProtection="0"/>
    <xf numFmtId="0" fontId="81" fillId="0" borderId="64" applyNumberFormat="0" applyFill="0" applyAlignment="0" applyProtection="0"/>
    <xf numFmtId="0" fontId="82" fillId="0" borderId="65" applyNumberFormat="0" applyFill="0" applyAlignment="0" applyProtection="0"/>
    <xf numFmtId="0" fontId="83" fillId="0" borderId="66" applyNumberFormat="0" applyFill="0" applyAlignment="0" applyProtection="0"/>
    <xf numFmtId="0" fontId="83" fillId="0" borderId="0" applyNumberFormat="0" applyFill="0" applyBorder="0" applyAlignment="0" applyProtection="0"/>
    <xf numFmtId="0" fontId="84" fillId="36" borderId="0" applyNumberFormat="0" applyBorder="0" applyAlignment="0" applyProtection="0"/>
    <xf numFmtId="0" fontId="85" fillId="37" borderId="0" applyNumberFormat="0" applyBorder="0" applyAlignment="0" applyProtection="0"/>
    <xf numFmtId="0" fontId="86" fillId="38" borderId="0" applyNumberFormat="0" applyBorder="0" applyAlignment="0" applyProtection="0"/>
    <xf numFmtId="0" fontId="87" fillId="39" borderId="67" applyNumberFormat="0" applyAlignment="0" applyProtection="0"/>
    <xf numFmtId="0" fontId="88" fillId="40" borderId="68" applyNumberFormat="0" applyAlignment="0" applyProtection="0"/>
    <xf numFmtId="0" fontId="89" fillId="40" borderId="67" applyNumberFormat="0" applyAlignment="0" applyProtection="0"/>
    <xf numFmtId="0" fontId="90" fillId="0" borderId="69" applyNumberFormat="0" applyFill="0" applyAlignment="0" applyProtection="0"/>
    <xf numFmtId="0" fontId="91" fillId="41" borderId="70" applyNumberFormat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67" fillId="0" borderId="72" applyNumberFormat="0" applyFill="0" applyAlignment="0" applyProtection="0"/>
    <xf numFmtId="0" fontId="94" fillId="43" borderId="0" applyNumberFormat="0" applyBorder="0" applyAlignment="0" applyProtection="0"/>
    <xf numFmtId="0" fontId="15" fillId="44" borderId="0" applyNumberFormat="0" applyBorder="0" applyAlignment="0" applyProtection="0"/>
    <xf numFmtId="0" fontId="15" fillId="45" borderId="0" applyNumberFormat="0" applyBorder="0" applyAlignment="0" applyProtection="0"/>
    <xf numFmtId="0" fontId="94" fillId="46" borderId="0" applyNumberFormat="0" applyBorder="0" applyAlignment="0" applyProtection="0"/>
    <xf numFmtId="0" fontId="94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94" fillId="50" borderId="0" applyNumberFormat="0" applyBorder="0" applyAlignment="0" applyProtection="0"/>
    <xf numFmtId="0" fontId="94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3" borderId="0" applyNumberFormat="0" applyBorder="0" applyAlignment="0" applyProtection="0"/>
    <xf numFmtId="0" fontId="94" fillId="54" borderId="0" applyNumberFormat="0" applyBorder="0" applyAlignment="0" applyProtection="0"/>
    <xf numFmtId="0" fontId="94" fillId="55" borderId="0" applyNumberFormat="0" applyBorder="0" applyAlignment="0" applyProtection="0"/>
    <xf numFmtId="0" fontId="15" fillId="56" borderId="0" applyNumberFormat="0" applyBorder="0" applyAlignment="0" applyProtection="0"/>
    <xf numFmtId="0" fontId="15" fillId="57" borderId="0" applyNumberFormat="0" applyBorder="0" applyAlignment="0" applyProtection="0"/>
    <xf numFmtId="0" fontId="94" fillId="58" borderId="0" applyNumberFormat="0" applyBorder="0" applyAlignment="0" applyProtection="0"/>
    <xf numFmtId="0" fontId="94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1" borderId="0" applyNumberFormat="0" applyBorder="0" applyAlignment="0" applyProtection="0"/>
    <xf numFmtId="0" fontId="94" fillId="62" borderId="0" applyNumberFormat="0" applyBorder="0" applyAlignment="0" applyProtection="0"/>
    <xf numFmtId="0" fontId="94" fillId="63" borderId="0" applyNumberFormat="0" applyBorder="0" applyAlignment="0" applyProtection="0"/>
    <xf numFmtId="0" fontId="15" fillId="64" borderId="0" applyNumberFormat="0" applyBorder="0" applyAlignment="0" applyProtection="0"/>
    <xf numFmtId="0" fontId="15" fillId="65" borderId="0" applyNumberFormat="0" applyBorder="0" applyAlignment="0" applyProtection="0"/>
    <xf numFmtId="0" fontId="94" fillId="66" borderId="0" applyNumberFormat="0" applyBorder="0" applyAlignment="0" applyProtection="0"/>
    <xf numFmtId="0" fontId="15" fillId="0" borderId="0"/>
    <xf numFmtId="0" fontId="15" fillId="42" borderId="71" applyNumberFormat="0" applyFont="0" applyAlignment="0" applyProtection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5" fillId="0" borderId="0"/>
    <xf numFmtId="0" fontId="26" fillId="0" borderId="0"/>
    <xf numFmtId="0" fontId="14" fillId="0" borderId="0"/>
    <xf numFmtId="44" fontId="14" fillId="0" borderId="0" applyFont="0" applyFill="0" applyBorder="0" applyAlignment="0" applyProtection="0"/>
    <xf numFmtId="0" fontId="13" fillId="0" borderId="0"/>
    <xf numFmtId="0" fontId="99" fillId="0" borderId="0" applyNumberFormat="0" applyFill="0" applyBorder="0" applyAlignment="0" applyProtection="0"/>
    <xf numFmtId="0" fontId="13" fillId="42" borderId="71" applyNumberFormat="0" applyFont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6" borderId="0" applyNumberFormat="0" applyBorder="0" applyAlignment="0" applyProtection="0"/>
    <xf numFmtId="0" fontId="13" fillId="57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4" borderId="0" applyNumberFormat="0" applyBorder="0" applyAlignment="0" applyProtection="0"/>
    <xf numFmtId="0" fontId="13" fillId="65" borderId="0" applyNumberFormat="0" applyBorder="0" applyAlignment="0" applyProtection="0"/>
    <xf numFmtId="0" fontId="13" fillId="0" borderId="0"/>
    <xf numFmtId="0" fontId="100" fillId="0" borderId="0"/>
    <xf numFmtId="0" fontId="100" fillId="0" borderId="0"/>
    <xf numFmtId="4" fontId="44" fillId="9" borderId="102" applyNumberFormat="0" applyProtection="0">
      <alignment horizontal="right" vertical="center"/>
    </xf>
    <xf numFmtId="0" fontId="18" fillId="0" borderId="87" applyNumberFormat="0" applyFill="0" applyAlignment="0" applyProtection="0"/>
    <xf numFmtId="0" fontId="18" fillId="0" borderId="87" applyNumberFormat="0" applyFill="0" applyAlignment="0" applyProtection="0"/>
    <xf numFmtId="0" fontId="18" fillId="0" borderId="87" applyNumberFormat="0" applyFill="0" applyAlignment="0" applyProtection="0"/>
    <xf numFmtId="4" fontId="49" fillId="27" borderId="86" applyNumberFormat="0" applyProtection="0">
      <alignment horizontal="right" vertical="center"/>
    </xf>
    <xf numFmtId="4" fontId="44" fillId="29" borderId="96" applyNumberFormat="0" applyProtection="0">
      <alignment horizontal="left" vertical="center" indent="1"/>
    </xf>
    <xf numFmtId="0" fontId="44" fillId="30" borderId="86" applyNumberFormat="0" applyProtection="0">
      <alignment horizontal="left" vertical="top" indent="1"/>
    </xf>
    <xf numFmtId="4" fontId="44" fillId="29" borderId="86" applyNumberFormat="0" applyProtection="0">
      <alignment horizontal="left" vertical="center" indent="1"/>
    </xf>
    <xf numFmtId="4" fontId="47" fillId="27" borderId="86" applyNumberFormat="0" applyProtection="0">
      <alignment horizontal="right" vertical="center"/>
    </xf>
    <xf numFmtId="4" fontId="44" fillId="27" borderId="86" applyNumberFormat="0" applyProtection="0">
      <alignment horizontal="right" vertical="center"/>
    </xf>
    <xf numFmtId="0" fontId="44" fillId="33" borderId="86" applyNumberFormat="0" applyProtection="0">
      <alignment horizontal="left" vertical="top" indent="1"/>
    </xf>
    <xf numFmtId="4" fontId="44" fillId="33" borderId="86" applyNumberFormat="0" applyProtection="0">
      <alignment horizontal="left" vertical="center" indent="1"/>
    </xf>
    <xf numFmtId="4" fontId="47" fillId="33" borderId="86" applyNumberFormat="0" applyProtection="0">
      <alignment vertical="center"/>
    </xf>
    <xf numFmtId="4" fontId="44" fillId="33" borderId="86" applyNumberFormat="0" applyProtection="0">
      <alignment vertical="center"/>
    </xf>
    <xf numFmtId="4" fontId="47" fillId="27" borderId="96" applyNumberFormat="0" applyProtection="0">
      <alignment horizontal="right" vertical="center"/>
    </xf>
    <xf numFmtId="0" fontId="26" fillId="32" borderId="86" applyNumberFormat="0" applyProtection="0">
      <alignment horizontal="left" vertical="top" indent="1"/>
    </xf>
    <xf numFmtId="0" fontId="26" fillId="32" borderId="86" applyNumberFormat="0" applyProtection="0">
      <alignment horizontal="left" vertical="center" indent="1"/>
    </xf>
    <xf numFmtId="0" fontId="26" fillId="31" borderId="86" applyNumberFormat="0" applyProtection="0">
      <alignment horizontal="left" vertical="top" indent="1"/>
    </xf>
    <xf numFmtId="0" fontId="26" fillId="31" borderId="86" applyNumberFormat="0" applyProtection="0">
      <alignment horizontal="left" vertical="center" indent="1"/>
    </xf>
    <xf numFmtId="0" fontId="26" fillId="30" borderId="86" applyNumberFormat="0" applyProtection="0">
      <alignment horizontal="left" vertical="top" indent="1"/>
    </xf>
    <xf numFmtId="0" fontId="26" fillId="30" borderId="86" applyNumberFormat="0" applyProtection="0">
      <alignment horizontal="left" vertical="center" indent="1"/>
    </xf>
    <xf numFmtId="0" fontId="26" fillId="28" borderId="86" applyNumberFormat="0" applyProtection="0">
      <alignment horizontal="left" vertical="top" indent="1"/>
    </xf>
    <xf numFmtId="0" fontId="26" fillId="28" borderId="86" applyNumberFormat="0" applyProtection="0">
      <alignment horizontal="left" vertical="center" indent="1"/>
    </xf>
    <xf numFmtId="4" fontId="44" fillId="27" borderId="96" applyNumberFormat="0" applyProtection="0">
      <alignment horizontal="right" vertical="center"/>
    </xf>
    <xf numFmtId="0" fontId="44" fillId="33" borderId="96" applyNumberFormat="0" applyProtection="0">
      <alignment horizontal="left" vertical="top" indent="1"/>
    </xf>
    <xf numFmtId="4" fontId="44" fillId="29" borderId="86" applyNumberFormat="0" applyProtection="0">
      <alignment horizontal="right" vertical="center"/>
    </xf>
    <xf numFmtId="4" fontId="44" fillId="33" borderId="96" applyNumberFormat="0" applyProtection="0">
      <alignment horizontal="left" vertical="center" indent="1"/>
    </xf>
    <xf numFmtId="4" fontId="47" fillId="33" borderId="96" applyNumberFormat="0" applyProtection="0">
      <alignment vertical="center"/>
    </xf>
    <xf numFmtId="4" fontId="44" fillId="33" borderId="96" applyNumberFormat="0" applyProtection="0">
      <alignment vertical="center"/>
    </xf>
    <xf numFmtId="4" fontId="44" fillId="10" borderId="86" applyNumberFormat="0" applyProtection="0">
      <alignment horizontal="right" vertical="center"/>
    </xf>
    <xf numFmtId="4" fontId="44" fillId="25" borderId="86" applyNumberFormat="0" applyProtection="0">
      <alignment horizontal="right" vertical="center"/>
    </xf>
    <xf numFmtId="4" fontId="44" fillId="18" borderId="86" applyNumberFormat="0" applyProtection="0">
      <alignment horizontal="right" vertical="center"/>
    </xf>
    <xf numFmtId="4" fontId="44" fillId="19" borderId="86" applyNumberFormat="0" applyProtection="0">
      <alignment horizontal="right" vertical="center"/>
    </xf>
    <xf numFmtId="4" fontId="44" fillId="15" borderId="86" applyNumberFormat="0" applyProtection="0">
      <alignment horizontal="right" vertical="center"/>
    </xf>
    <xf numFmtId="4" fontId="43" fillId="24" borderId="86" applyNumberFormat="0" applyProtection="0">
      <alignment vertical="center"/>
    </xf>
    <xf numFmtId="4" fontId="42" fillId="22" borderId="86" applyNumberFormat="0" applyProtection="0">
      <alignment vertical="center"/>
    </xf>
    <xf numFmtId="0" fontId="26" fillId="30" borderId="96" applyNumberFormat="0" applyProtection="0">
      <alignment horizontal="left" vertical="top" indent="1"/>
    </xf>
    <xf numFmtId="0" fontId="26" fillId="30" borderId="96" applyNumberFormat="0" applyProtection="0">
      <alignment horizontal="left" vertical="center" indent="1"/>
    </xf>
    <xf numFmtId="0" fontId="26" fillId="28" borderId="96" applyNumberFormat="0" applyProtection="0">
      <alignment horizontal="left" vertical="top" indent="1"/>
    </xf>
    <xf numFmtId="0" fontId="26" fillId="28" borderId="96" applyNumberFormat="0" applyProtection="0">
      <alignment horizontal="left" vertical="center" indent="1"/>
    </xf>
    <xf numFmtId="4" fontId="44" fillId="18" borderId="96" applyNumberFormat="0" applyProtection="0">
      <alignment horizontal="right" vertical="center"/>
    </xf>
    <xf numFmtId="9" fontId="17" fillId="0" borderId="0" applyFont="0" applyFill="0" applyBorder="0" applyAlignment="0" applyProtection="0"/>
    <xf numFmtId="0" fontId="41" fillId="20" borderId="85" applyNumberFormat="0" applyAlignment="0" applyProtection="0"/>
    <xf numFmtId="0" fontId="25" fillId="23" borderId="84" applyNumberFormat="0" applyFont="0" applyAlignment="0" applyProtection="0"/>
    <xf numFmtId="4" fontId="44" fillId="19" borderId="96" applyNumberFormat="0" applyProtection="0">
      <alignment horizontal="right" vertical="center"/>
    </xf>
    <xf numFmtId="0" fontId="30" fillId="20" borderId="78" applyNumberFormat="0" applyAlignment="0" applyProtection="0"/>
    <xf numFmtId="4" fontId="44" fillId="15" borderId="96" applyNumberFormat="0" applyProtection="0">
      <alignment horizontal="right" vertical="center"/>
    </xf>
    <xf numFmtId="4" fontId="44" fillId="11" borderId="96" applyNumberFormat="0" applyProtection="0">
      <alignment horizontal="right" vertical="center"/>
    </xf>
    <xf numFmtId="4" fontId="44" fillId="9" borderId="96" applyNumberFormat="0" applyProtection="0">
      <alignment horizontal="right" vertical="center"/>
    </xf>
    <xf numFmtId="4" fontId="44" fillId="3" borderId="96" applyNumberFormat="0" applyProtection="0">
      <alignment horizontal="right" vertical="center"/>
    </xf>
    <xf numFmtId="4" fontId="42" fillId="24" borderId="96" applyNumberFormat="0" applyProtection="0">
      <alignment horizontal="left" vertical="center" indent="1"/>
    </xf>
    <xf numFmtId="4" fontId="43" fillId="24" borderId="96" applyNumberFormat="0" applyProtection="0">
      <alignment vertical="center"/>
    </xf>
    <xf numFmtId="0" fontId="30" fillId="20" borderId="88" applyNumberFormat="0" applyAlignment="0" applyProtection="0"/>
    <xf numFmtId="0" fontId="37" fillId="7" borderId="78" applyNumberFormat="0" applyAlignment="0" applyProtection="0"/>
    <xf numFmtId="0" fontId="37" fillId="7" borderId="83" applyNumberFormat="0" applyAlignment="0" applyProtection="0"/>
    <xf numFmtId="4" fontId="44" fillId="11" borderId="102" applyNumberFormat="0" applyProtection="0">
      <alignment horizontal="right" vertical="center"/>
    </xf>
    <xf numFmtId="4" fontId="44" fillId="15" borderId="102" applyNumberFormat="0" applyProtection="0">
      <alignment horizontal="right" vertical="center"/>
    </xf>
    <xf numFmtId="4" fontId="44" fillId="19" borderId="102" applyNumberFormat="0" applyProtection="0">
      <alignment horizontal="right" vertical="center"/>
    </xf>
    <xf numFmtId="9" fontId="17" fillId="0" borderId="0" applyFont="0" applyFill="0" applyBorder="0" applyAlignment="0" applyProtection="0"/>
    <xf numFmtId="4" fontId="44" fillId="25" borderId="102" applyNumberFormat="0" applyProtection="0">
      <alignment horizontal="right" vertical="center"/>
    </xf>
    <xf numFmtId="0" fontId="26" fillId="28" borderId="102" applyNumberFormat="0" applyProtection="0">
      <alignment horizontal="left" vertical="top" indent="1"/>
    </xf>
    <xf numFmtId="0" fontId="26" fillId="30" borderId="102" applyNumberFormat="0" applyProtection="0">
      <alignment horizontal="left" vertical="center" indent="1"/>
    </xf>
    <xf numFmtId="0" fontId="30" fillId="20" borderId="83" applyNumberFormat="0" applyAlignment="0" applyProtection="0"/>
    <xf numFmtId="0" fontId="26" fillId="31" borderId="102" applyNumberFormat="0" applyProtection="0">
      <alignment horizontal="left" vertical="center" indent="1"/>
    </xf>
    <xf numFmtId="4" fontId="42" fillId="22" borderId="91" applyNumberFormat="0" applyProtection="0">
      <alignment vertical="center"/>
    </xf>
    <xf numFmtId="4" fontId="43" fillId="24" borderId="91" applyNumberFormat="0" applyProtection="0">
      <alignment vertical="center"/>
    </xf>
    <xf numFmtId="4" fontId="42" fillId="24" borderId="91" applyNumberFormat="0" applyProtection="0">
      <alignment horizontal="left" vertical="center" indent="1"/>
    </xf>
    <xf numFmtId="0" fontId="42" fillId="24" borderId="91" applyNumberFormat="0" applyProtection="0">
      <alignment horizontal="left" vertical="top" indent="1"/>
    </xf>
    <xf numFmtId="4" fontId="44" fillId="3" borderId="91" applyNumberFormat="0" applyProtection="0">
      <alignment horizontal="right" vertical="center"/>
    </xf>
    <xf numFmtId="4" fontId="44" fillId="17" borderId="91" applyNumberFormat="0" applyProtection="0">
      <alignment horizontal="right" vertical="center"/>
    </xf>
    <xf numFmtId="4" fontId="44" fillId="11" borderId="91" applyNumberFormat="0" applyProtection="0">
      <alignment horizontal="right" vertical="center"/>
    </xf>
    <xf numFmtId="4" fontId="44" fillId="15" borderId="91" applyNumberFormat="0" applyProtection="0">
      <alignment horizontal="right" vertical="center"/>
    </xf>
    <xf numFmtId="4" fontId="44" fillId="19" borderId="91" applyNumberFormat="0" applyProtection="0">
      <alignment horizontal="right" vertical="center"/>
    </xf>
    <xf numFmtId="4" fontId="44" fillId="18" borderId="91" applyNumberFormat="0" applyProtection="0">
      <alignment horizontal="right" vertical="center"/>
    </xf>
    <xf numFmtId="4" fontId="44" fillId="27" borderId="102" applyNumberFormat="0" applyProtection="0">
      <alignment horizontal="right" vertical="center"/>
    </xf>
    <xf numFmtId="0" fontId="25" fillId="23" borderId="79" applyNumberFormat="0" applyFont="0" applyAlignment="0" applyProtection="0"/>
    <xf numFmtId="0" fontId="41" fillId="20" borderId="80" applyNumberFormat="0" applyAlignment="0" applyProtection="0"/>
    <xf numFmtId="9" fontId="17" fillId="0" borderId="0" applyFont="0" applyFill="0" applyBorder="0" applyAlignment="0" applyProtection="0"/>
    <xf numFmtId="4" fontId="47" fillId="27" borderId="102" applyNumberFormat="0" applyProtection="0">
      <alignment horizontal="right" vertical="center"/>
    </xf>
    <xf numFmtId="0" fontId="26" fillId="28" borderId="91" applyNumberFormat="0" applyProtection="0">
      <alignment horizontal="left" vertical="center" indent="1"/>
    </xf>
    <xf numFmtId="0" fontId="26" fillId="28" borderId="91" applyNumberFormat="0" applyProtection="0">
      <alignment horizontal="left" vertical="top" indent="1"/>
    </xf>
    <xf numFmtId="0" fontId="26" fillId="30" borderId="91" applyNumberFormat="0" applyProtection="0">
      <alignment horizontal="left" vertical="center" indent="1"/>
    </xf>
    <xf numFmtId="0" fontId="26" fillId="30" borderId="91" applyNumberFormat="0" applyProtection="0">
      <alignment horizontal="left" vertical="top" indent="1"/>
    </xf>
    <xf numFmtId="0" fontId="26" fillId="31" borderId="91" applyNumberFormat="0" applyProtection="0">
      <alignment horizontal="left" vertical="center" indent="1"/>
    </xf>
    <xf numFmtId="0" fontId="26" fillId="31" borderId="91" applyNumberFormat="0" applyProtection="0">
      <alignment horizontal="left" vertical="top" indent="1"/>
    </xf>
    <xf numFmtId="4" fontId="42" fillId="22" borderId="81" applyNumberFormat="0" applyProtection="0">
      <alignment vertical="center"/>
    </xf>
    <xf numFmtId="4" fontId="43" fillId="24" borderId="81" applyNumberFormat="0" applyProtection="0">
      <alignment vertical="center"/>
    </xf>
    <xf numFmtId="4" fontId="42" fillId="24" borderId="81" applyNumberFormat="0" applyProtection="0">
      <alignment horizontal="left" vertical="center" indent="1"/>
    </xf>
    <xf numFmtId="0" fontId="42" fillId="24" borderId="81" applyNumberFormat="0" applyProtection="0">
      <alignment horizontal="left" vertical="top" indent="1"/>
    </xf>
    <xf numFmtId="4" fontId="44" fillId="3" borderId="81" applyNumberFormat="0" applyProtection="0">
      <alignment horizontal="right" vertical="center"/>
    </xf>
    <xf numFmtId="4" fontId="44" fillId="9" borderId="81" applyNumberFormat="0" applyProtection="0">
      <alignment horizontal="right" vertical="center"/>
    </xf>
    <xf numFmtId="4" fontId="44" fillId="17" borderId="81" applyNumberFormat="0" applyProtection="0">
      <alignment horizontal="right" vertical="center"/>
    </xf>
    <xf numFmtId="4" fontId="44" fillId="11" borderId="81" applyNumberFormat="0" applyProtection="0">
      <alignment horizontal="right" vertical="center"/>
    </xf>
    <xf numFmtId="4" fontId="44" fillId="15" borderId="81" applyNumberFormat="0" applyProtection="0">
      <alignment horizontal="right" vertical="center"/>
    </xf>
    <xf numFmtId="4" fontId="44" fillId="19" borderId="81" applyNumberFormat="0" applyProtection="0">
      <alignment horizontal="right" vertical="center"/>
    </xf>
    <xf numFmtId="4" fontId="44" fillId="18" borderId="81" applyNumberFormat="0" applyProtection="0">
      <alignment horizontal="right" vertical="center"/>
    </xf>
    <xf numFmtId="4" fontId="44" fillId="25" borderId="81" applyNumberFormat="0" applyProtection="0">
      <alignment horizontal="right" vertical="center"/>
    </xf>
    <xf numFmtId="4" fontId="44" fillId="10" borderId="81" applyNumberFormat="0" applyProtection="0">
      <alignment horizontal="right" vertical="center"/>
    </xf>
    <xf numFmtId="4" fontId="44" fillId="33" borderId="91" applyNumberFormat="0" applyProtection="0">
      <alignment vertical="center"/>
    </xf>
    <xf numFmtId="4" fontId="47" fillId="33" borderId="91" applyNumberFormat="0" applyProtection="0">
      <alignment vertical="center"/>
    </xf>
    <xf numFmtId="4" fontId="44" fillId="33" borderId="91" applyNumberFormat="0" applyProtection="0">
      <alignment horizontal="left" vertical="center" indent="1"/>
    </xf>
    <xf numFmtId="4" fontId="44" fillId="29" borderId="81" applyNumberFormat="0" applyProtection="0">
      <alignment horizontal="right" vertical="center"/>
    </xf>
    <xf numFmtId="0" fontId="44" fillId="33" borderId="91" applyNumberFormat="0" applyProtection="0">
      <alignment horizontal="left" vertical="top" indent="1"/>
    </xf>
    <xf numFmtId="4" fontId="44" fillId="27" borderId="91" applyNumberFormat="0" applyProtection="0">
      <alignment horizontal="right" vertical="center"/>
    </xf>
    <xf numFmtId="0" fontId="26" fillId="28" borderId="81" applyNumberFormat="0" applyProtection="0">
      <alignment horizontal="left" vertical="center" indent="1"/>
    </xf>
    <xf numFmtId="0" fontId="26" fillId="28" borderId="81" applyNumberFormat="0" applyProtection="0">
      <alignment horizontal="left" vertical="top" indent="1"/>
    </xf>
    <xf numFmtId="0" fontId="26" fillId="30" borderId="81" applyNumberFormat="0" applyProtection="0">
      <alignment horizontal="left" vertical="center" indent="1"/>
    </xf>
    <xf numFmtId="0" fontId="26" fillId="30" borderId="81" applyNumberFormat="0" applyProtection="0">
      <alignment horizontal="left" vertical="top" indent="1"/>
    </xf>
    <xf numFmtId="0" fontId="26" fillId="31" borderId="81" applyNumberFormat="0" applyProtection="0">
      <alignment horizontal="left" vertical="center" indent="1"/>
    </xf>
    <xf numFmtId="0" fontId="26" fillId="31" borderId="81" applyNumberFormat="0" applyProtection="0">
      <alignment horizontal="left" vertical="top" indent="1"/>
    </xf>
    <xf numFmtId="0" fontId="26" fillId="32" borderId="81" applyNumberFormat="0" applyProtection="0">
      <alignment horizontal="left" vertical="center" indent="1"/>
    </xf>
    <xf numFmtId="0" fontId="26" fillId="32" borderId="81" applyNumberFormat="0" applyProtection="0">
      <alignment horizontal="left" vertical="top" indent="1"/>
    </xf>
    <xf numFmtId="4" fontId="47" fillId="27" borderId="91" applyNumberFormat="0" applyProtection="0">
      <alignment horizontal="right" vertical="center"/>
    </xf>
    <xf numFmtId="4" fontId="44" fillId="33" borderId="81" applyNumberFormat="0" applyProtection="0">
      <alignment vertical="center"/>
    </xf>
    <xf numFmtId="4" fontId="47" fillId="33" borderId="81" applyNumberFormat="0" applyProtection="0">
      <alignment vertical="center"/>
    </xf>
    <xf numFmtId="4" fontId="44" fillId="33" borderId="81" applyNumberFormat="0" applyProtection="0">
      <alignment horizontal="left" vertical="center" indent="1"/>
    </xf>
    <xf numFmtId="0" fontId="44" fillId="33" borderId="81" applyNumberFormat="0" applyProtection="0">
      <alignment horizontal="left" vertical="top" indent="1"/>
    </xf>
    <xf numFmtId="4" fontId="44" fillId="27" borderId="81" applyNumberFormat="0" applyProtection="0">
      <alignment horizontal="right" vertical="center"/>
    </xf>
    <xf numFmtId="4" fontId="47" fillId="27" borderId="81" applyNumberFormat="0" applyProtection="0">
      <alignment horizontal="right" vertical="center"/>
    </xf>
    <xf numFmtId="4" fontId="44" fillId="29" borderId="81" applyNumberFormat="0" applyProtection="0">
      <alignment horizontal="left" vertical="center" indent="1"/>
    </xf>
    <xf numFmtId="0" fontId="44" fillId="30" borderId="81" applyNumberFormat="0" applyProtection="0">
      <alignment horizontal="left" vertical="top" indent="1"/>
    </xf>
    <xf numFmtId="4" fontId="44" fillId="29" borderId="91" applyNumberFormat="0" applyProtection="0">
      <alignment horizontal="left" vertical="center" indent="1"/>
    </xf>
    <xf numFmtId="4" fontId="49" fillId="27" borderId="81" applyNumberFormat="0" applyProtection="0">
      <alignment horizontal="right" vertical="center"/>
    </xf>
    <xf numFmtId="0" fontId="30" fillId="20" borderId="99" applyNumberFormat="0" applyAlignment="0" applyProtection="0"/>
    <xf numFmtId="0" fontId="18" fillId="0" borderId="82" applyNumberFormat="0" applyFill="0" applyAlignment="0" applyProtection="0"/>
    <xf numFmtId="0" fontId="18" fillId="0" borderId="82" applyNumberFormat="0" applyFill="0" applyAlignment="0" applyProtection="0"/>
    <xf numFmtId="0" fontId="18" fillId="0" borderId="82" applyNumberFormat="0" applyFill="0" applyAlignment="0" applyProtection="0"/>
    <xf numFmtId="4" fontId="44" fillId="33" borderId="102" applyNumberFormat="0" applyProtection="0">
      <alignment vertical="center"/>
    </xf>
    <xf numFmtId="0" fontId="12" fillId="0" borderId="0"/>
    <xf numFmtId="4" fontId="44" fillId="18" borderId="102" applyNumberFormat="0" applyProtection="0">
      <alignment horizontal="right" vertical="center"/>
    </xf>
    <xf numFmtId="0" fontId="25" fillId="23" borderId="94" applyNumberFormat="0" applyFont="0" applyAlignment="0" applyProtection="0"/>
    <xf numFmtId="4" fontId="43" fillId="24" borderId="102" applyNumberFormat="0" applyProtection="0">
      <alignment vertical="center"/>
    </xf>
    <xf numFmtId="4" fontId="42" fillId="22" borderId="96" applyNumberFormat="0" applyProtection="0">
      <alignment vertical="center"/>
    </xf>
    <xf numFmtId="0" fontId="42" fillId="24" borderId="102" applyNumberFormat="0" applyProtection="0">
      <alignment horizontal="left" vertical="top" indent="1"/>
    </xf>
    <xf numFmtId="4" fontId="44" fillId="29" borderId="102" applyNumberFormat="0" applyProtection="0">
      <alignment horizontal="left" vertical="center" indent="1"/>
    </xf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4" fontId="44" fillId="11" borderId="86" applyNumberFormat="0" applyProtection="0">
      <alignment horizontal="right" vertical="center"/>
    </xf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4" fontId="44" fillId="17" borderId="86" applyNumberFormat="0" applyProtection="0">
      <alignment horizontal="right" vertical="center"/>
    </xf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4" fontId="44" fillId="9" borderId="86" applyNumberFormat="0" applyProtection="0">
      <alignment horizontal="right" vertical="center"/>
    </xf>
    <xf numFmtId="0" fontId="12" fillId="56" borderId="0" applyNumberFormat="0" applyBorder="0" applyAlignment="0" applyProtection="0"/>
    <xf numFmtId="0" fontId="12" fillId="57" borderId="0" applyNumberFormat="0" applyBorder="0" applyAlignment="0" applyProtection="0"/>
    <xf numFmtId="4" fontId="44" fillId="3" borderId="86" applyNumberFormat="0" applyProtection="0">
      <alignment horizontal="right" vertical="center"/>
    </xf>
    <xf numFmtId="0" fontId="12" fillId="60" borderId="0" applyNumberFormat="0" applyBorder="0" applyAlignment="0" applyProtection="0"/>
    <xf numFmtId="0" fontId="12" fillId="61" borderId="0" applyNumberFormat="0" applyBorder="0" applyAlignment="0" applyProtection="0"/>
    <xf numFmtId="0" fontId="42" fillId="24" borderId="86" applyNumberFormat="0" applyProtection="0">
      <alignment horizontal="left" vertical="top" indent="1"/>
    </xf>
    <xf numFmtId="0" fontId="12" fillId="64" borderId="0" applyNumberFormat="0" applyBorder="0" applyAlignment="0" applyProtection="0"/>
    <xf numFmtId="0" fontId="12" fillId="65" borderId="0" applyNumberFormat="0" applyBorder="0" applyAlignment="0" applyProtection="0"/>
    <xf numFmtId="4" fontId="42" fillId="24" borderId="86" applyNumberFormat="0" applyProtection="0">
      <alignment horizontal="left" vertical="center" indent="1"/>
    </xf>
    <xf numFmtId="0" fontId="12" fillId="0" borderId="0"/>
    <xf numFmtId="0" fontId="12" fillId="42" borderId="71" applyNumberFormat="0" applyFont="0" applyAlignment="0" applyProtection="0"/>
    <xf numFmtId="4" fontId="44" fillId="17" borderId="96" applyNumberFormat="0" applyProtection="0">
      <alignment horizontal="right" vertical="center"/>
    </xf>
    <xf numFmtId="0" fontId="26" fillId="32" borderId="91" applyNumberFormat="0" applyProtection="0">
      <alignment horizontal="left" vertical="center" indent="1"/>
    </xf>
    <xf numFmtId="0" fontId="12" fillId="0" borderId="0"/>
    <xf numFmtId="0" fontId="41" fillId="20" borderId="90" applyNumberFormat="0" applyAlignment="0" applyProtection="0"/>
    <xf numFmtId="0" fontId="26" fillId="32" borderId="91" applyNumberFormat="0" applyProtection="0">
      <alignment horizontal="left" vertical="top" indent="1"/>
    </xf>
    <xf numFmtId="4" fontId="44" fillId="9" borderId="91" applyNumberFormat="0" applyProtection="0">
      <alignment horizontal="right" vertical="center"/>
    </xf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12" fillId="42" borderId="71" applyNumberFormat="0" applyFont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0" fontId="12" fillId="56" borderId="0" applyNumberFormat="0" applyBorder="0" applyAlignment="0" applyProtection="0"/>
    <xf numFmtId="0" fontId="12" fillId="57" borderId="0" applyNumberFormat="0" applyBorder="0" applyAlignment="0" applyProtection="0"/>
    <xf numFmtId="0" fontId="12" fillId="60" borderId="0" applyNumberFormat="0" applyBorder="0" applyAlignment="0" applyProtection="0"/>
    <xf numFmtId="0" fontId="12" fillId="61" borderId="0" applyNumberFormat="0" applyBorder="0" applyAlignment="0" applyProtection="0"/>
    <xf numFmtId="0" fontId="12" fillId="64" borderId="0" applyNumberFormat="0" applyBorder="0" applyAlignment="0" applyProtection="0"/>
    <xf numFmtId="0" fontId="12" fillId="65" borderId="0" applyNumberFormat="0" applyBorder="0" applyAlignment="0" applyProtection="0"/>
    <xf numFmtId="0" fontId="12" fillId="0" borderId="0"/>
    <xf numFmtId="0" fontId="26" fillId="30" borderId="102" applyNumberFormat="0" applyProtection="0">
      <alignment horizontal="left" vertical="top" indent="1"/>
    </xf>
    <xf numFmtId="4" fontId="44" fillId="17" borderId="102" applyNumberFormat="0" applyProtection="0">
      <alignment horizontal="right" vertical="center"/>
    </xf>
    <xf numFmtId="0" fontId="41" fillId="20" borderId="101" applyNumberFormat="0" applyAlignment="0" applyProtection="0"/>
    <xf numFmtId="0" fontId="30" fillId="20" borderId="93" applyNumberFormat="0" applyAlignment="0" applyProtection="0"/>
    <xf numFmtId="0" fontId="25" fillId="23" borderId="89" applyNumberFormat="0" applyFont="0" applyAlignment="0" applyProtection="0"/>
    <xf numFmtId="4" fontId="42" fillId="24" borderId="102" applyNumberFormat="0" applyProtection="0">
      <alignment horizontal="left" vertical="center" indent="1"/>
    </xf>
    <xf numFmtId="4" fontId="44" fillId="29" borderId="102" applyNumberFormat="0" applyProtection="0">
      <alignment horizontal="right" vertical="center"/>
    </xf>
    <xf numFmtId="4" fontId="44" fillId="29" borderId="91" applyNumberFormat="0" applyProtection="0">
      <alignment horizontal="right" vertical="center"/>
    </xf>
    <xf numFmtId="0" fontId="44" fillId="33" borderId="102" applyNumberFormat="0" applyProtection="0">
      <alignment horizontal="left" vertical="top" indent="1"/>
    </xf>
    <xf numFmtId="0" fontId="18" fillId="0" borderId="92" applyNumberFormat="0" applyFill="0" applyAlignment="0" applyProtection="0"/>
    <xf numFmtId="4" fontId="44" fillId="33" borderId="102" applyNumberFormat="0" applyProtection="0">
      <alignment horizontal="left" vertical="center" indent="1"/>
    </xf>
    <xf numFmtId="4" fontId="47" fillId="33" borderId="102" applyNumberFormat="0" applyProtection="0">
      <alignment vertical="center"/>
    </xf>
    <xf numFmtId="4" fontId="44" fillId="10" borderId="91" applyNumberFormat="0" applyProtection="0">
      <alignment horizontal="right" vertical="center"/>
    </xf>
    <xf numFmtId="0" fontId="37" fillId="7" borderId="99" applyNumberFormat="0" applyAlignment="0" applyProtection="0"/>
    <xf numFmtId="4" fontId="44" fillId="29" borderId="96" applyNumberFormat="0" applyProtection="0">
      <alignment horizontal="right" vertical="center"/>
    </xf>
    <xf numFmtId="0" fontId="44" fillId="30" borderId="102" applyNumberFormat="0" applyProtection="0">
      <alignment horizontal="left" vertical="top" indent="1"/>
    </xf>
    <xf numFmtId="4" fontId="44" fillId="25" borderId="91" applyNumberFormat="0" applyProtection="0">
      <alignment horizontal="right" vertical="center"/>
    </xf>
    <xf numFmtId="0" fontId="26" fillId="32" borderId="96" applyNumberFormat="0" applyProtection="0">
      <alignment horizontal="left" vertical="center" indent="1"/>
    </xf>
    <xf numFmtId="0" fontId="26" fillId="28" borderId="102" applyNumberFormat="0" applyProtection="0">
      <alignment horizontal="left" vertical="center" indent="1"/>
    </xf>
    <xf numFmtId="0" fontId="26" fillId="31" borderId="96" applyNumberFormat="0" applyProtection="0">
      <alignment horizontal="left" vertical="center" indent="1"/>
    </xf>
    <xf numFmtId="0" fontId="37" fillId="7" borderId="88" applyNumberFormat="0" applyAlignment="0" applyProtection="0"/>
    <xf numFmtId="0" fontId="26" fillId="31" borderId="96" applyNumberFormat="0" applyProtection="0">
      <alignment horizontal="left" vertical="top" indent="1"/>
    </xf>
    <xf numFmtId="0" fontId="42" fillId="24" borderId="96" applyNumberFormat="0" applyProtection="0">
      <alignment horizontal="left" vertical="top" indent="1"/>
    </xf>
    <xf numFmtId="0" fontId="41" fillId="20" borderId="95" applyNumberFormat="0" applyAlignment="0" applyProtection="0"/>
    <xf numFmtId="4" fontId="42" fillId="22" borderId="102" applyNumberFormat="0" applyProtection="0">
      <alignment vertical="center"/>
    </xf>
    <xf numFmtId="0" fontId="26" fillId="32" borderId="96" applyNumberFormat="0" applyProtection="0">
      <alignment horizontal="left" vertical="top" indent="1"/>
    </xf>
    <xf numFmtId="0" fontId="18" fillId="0" borderId="97" applyNumberFormat="0" applyFill="0" applyAlignment="0" applyProtection="0"/>
    <xf numFmtId="0" fontId="18" fillId="0" borderId="92" applyNumberFormat="0" applyFill="0" applyAlignment="0" applyProtection="0"/>
    <xf numFmtId="0" fontId="18" fillId="0" borderId="92" applyNumberFormat="0" applyFill="0" applyAlignment="0" applyProtection="0"/>
    <xf numFmtId="4" fontId="49" fillId="27" borderId="91" applyNumberFormat="0" applyProtection="0">
      <alignment horizontal="right" vertical="center"/>
    </xf>
    <xf numFmtId="0" fontId="44" fillId="30" borderId="91" applyNumberFormat="0" applyProtection="0">
      <alignment horizontal="left" vertical="top" indent="1"/>
    </xf>
    <xf numFmtId="4" fontId="44" fillId="10" borderId="96" applyNumberFormat="0" applyProtection="0">
      <alignment horizontal="right" vertical="center"/>
    </xf>
    <xf numFmtId="4" fontId="44" fillId="25" borderId="96" applyNumberFormat="0" applyProtection="0">
      <alignment horizontal="right" vertical="center"/>
    </xf>
    <xf numFmtId="0" fontId="25" fillId="23" borderId="100" applyNumberFormat="0" applyFont="0" applyAlignment="0" applyProtection="0"/>
    <xf numFmtId="0" fontId="26" fillId="32" borderId="102" applyNumberFormat="0" applyProtection="0">
      <alignment horizontal="left" vertical="top" indent="1"/>
    </xf>
    <xf numFmtId="0" fontId="26" fillId="31" borderId="102" applyNumberFormat="0" applyProtection="0">
      <alignment horizontal="left" vertical="top" indent="1"/>
    </xf>
    <xf numFmtId="0" fontId="37" fillId="7" borderId="93" applyNumberFormat="0" applyAlignment="0" applyProtection="0"/>
    <xf numFmtId="0" fontId="26" fillId="32" borderId="102" applyNumberFormat="0" applyProtection="0">
      <alignment horizontal="left" vertical="center" indent="1"/>
    </xf>
    <xf numFmtId="4" fontId="44" fillId="3" borderId="102" applyNumberFormat="0" applyProtection="0">
      <alignment horizontal="right" vertical="center"/>
    </xf>
    <xf numFmtId="0" fontId="18" fillId="0" borderId="103" applyNumberFormat="0" applyFill="0" applyAlignment="0" applyProtection="0"/>
    <xf numFmtId="0" fontId="18" fillId="0" borderId="97" applyNumberFormat="0" applyFill="0" applyAlignment="0" applyProtection="0"/>
    <xf numFmtId="0" fontId="18" fillId="0" borderId="97" applyNumberFormat="0" applyFill="0" applyAlignment="0" applyProtection="0"/>
    <xf numFmtId="4" fontId="49" fillId="27" borderId="96" applyNumberFormat="0" applyProtection="0">
      <alignment horizontal="right" vertical="center"/>
    </xf>
    <xf numFmtId="0" fontId="44" fillId="30" borderId="96" applyNumberFormat="0" applyProtection="0">
      <alignment horizontal="left" vertical="top" indent="1"/>
    </xf>
    <xf numFmtId="0" fontId="18" fillId="0" borderId="103" applyNumberFormat="0" applyFill="0" applyAlignment="0" applyProtection="0"/>
    <xf numFmtId="4" fontId="49" fillId="27" borderId="102" applyNumberFormat="0" applyProtection="0">
      <alignment horizontal="right" vertical="center"/>
    </xf>
    <xf numFmtId="4" fontId="44" fillId="10" borderId="102" applyNumberFormat="0" applyProtection="0">
      <alignment horizontal="right" vertical="center"/>
    </xf>
    <xf numFmtId="0" fontId="18" fillId="0" borderId="103" applyNumberFormat="0" applyFill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0" fontId="10" fillId="0" borderId="0"/>
    <xf numFmtId="0" fontId="105" fillId="0" borderId="0"/>
    <xf numFmtId="9" fontId="105" fillId="0" borderId="0" applyFont="0" applyFill="0" applyBorder="0" applyAlignment="0" applyProtection="0"/>
    <xf numFmtId="0" fontId="106" fillId="0" borderId="0"/>
    <xf numFmtId="0" fontId="64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44" fontId="5" fillId="0" borderId="0" applyFont="0" applyFill="0" applyBorder="0" applyAlignment="0" applyProtection="0"/>
    <xf numFmtId="0" fontId="115" fillId="0" borderId="0"/>
    <xf numFmtId="0" fontId="26" fillId="0" borderId="0"/>
    <xf numFmtId="9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4" fontId="123" fillId="0" borderId="221" applyNumberFormat="0" applyProtection="0">
      <alignment horizontal="right" vertical="center"/>
    </xf>
    <xf numFmtId="4" fontId="44" fillId="29" borderId="223" applyNumberFormat="0" applyProtection="0">
      <alignment horizontal="left" vertical="center" indent="1"/>
    </xf>
    <xf numFmtId="4" fontId="123" fillId="0" borderId="221" applyNumberFormat="0" applyProtection="0">
      <alignment horizontal="right" vertical="center"/>
    </xf>
    <xf numFmtId="0" fontId="3" fillId="0" borderId="0"/>
    <xf numFmtId="164" fontId="3" fillId="0" borderId="0" applyFont="0" applyFill="0" applyBorder="0" applyAlignment="0" applyProtection="0"/>
  </cellStyleXfs>
  <cellXfs count="1881">
    <xf numFmtId="0" fontId="0" fillId="0" borderId="0" xfId="0"/>
    <xf numFmtId="0" fontId="22" fillId="0" borderId="0" xfId="0" applyFont="1" applyFill="1" applyBorder="1"/>
    <xf numFmtId="0" fontId="23" fillId="0" borderId="0" xfId="0" applyNumberFormat="1" applyFont="1" applyFill="1" applyBorder="1" applyAlignment="1">
      <alignment horizontal="center" vertical="center" textRotation="90"/>
    </xf>
    <xf numFmtId="3" fontId="23" fillId="0" borderId="0" xfId="0" applyNumberFormat="1" applyFont="1" applyFill="1" applyBorder="1"/>
    <xf numFmtId="0" fontId="0" fillId="0" borderId="0" xfId="0" applyAlignment="1">
      <alignment horizontal="center"/>
    </xf>
    <xf numFmtId="0" fontId="24" fillId="0" borderId="0" xfId="0" applyFont="1" applyAlignment="1">
      <alignment horizontal="right"/>
    </xf>
    <xf numFmtId="0" fontId="54" fillId="0" borderId="0" xfId="0" applyFont="1" applyFill="1" applyBorder="1" applyAlignment="1">
      <alignment horizontal="right"/>
    </xf>
    <xf numFmtId="0" fontId="56" fillId="0" borderId="0" xfId="0" applyFont="1" applyAlignment="1">
      <alignment horizontal="center" vertical="center"/>
    </xf>
    <xf numFmtId="3" fontId="0" fillId="0" borderId="0" xfId="0" applyNumberFormat="1"/>
    <xf numFmtId="3" fontId="60" fillId="0" borderId="0" xfId="77" applyNumberFormat="1" applyFont="1" applyFill="1" applyBorder="1" applyAlignment="1">
      <alignment horizontal="left" vertical="center" wrapText="1"/>
    </xf>
    <xf numFmtId="3" fontId="25" fillId="0" borderId="0" xfId="79" applyNumberFormat="1" applyFont="1" applyBorder="1" applyAlignment="1">
      <alignment vertical="center" wrapText="1"/>
    </xf>
    <xf numFmtId="0" fontId="25" fillId="0" borderId="0" xfId="79" applyFont="1" applyBorder="1" applyAlignment="1">
      <alignment vertical="center" wrapText="1"/>
    </xf>
    <xf numFmtId="0" fontId="25" fillId="0" borderId="0" xfId="79" applyFont="1"/>
    <xf numFmtId="2" fontId="25" fillId="0" borderId="0" xfId="79" applyNumberFormat="1" applyFont="1"/>
    <xf numFmtId="0" fontId="59" fillId="0" borderId="0" xfId="79" applyFont="1"/>
    <xf numFmtId="0" fontId="64" fillId="0" borderId="0" xfId="79" applyFont="1"/>
    <xf numFmtId="3" fontId="60" fillId="0" borderId="0" xfId="82" applyNumberFormat="1" applyFont="1" applyFill="1" applyBorder="1" applyAlignment="1">
      <alignment horizontal="left" vertical="center" wrapText="1"/>
    </xf>
    <xf numFmtId="3" fontId="25" fillId="0" borderId="0" xfId="77" applyNumberFormat="1" applyFont="1" applyFill="1" applyAlignment="1">
      <alignment vertical="center" wrapText="1"/>
    </xf>
    <xf numFmtId="0" fontId="40" fillId="0" borderId="0" xfId="78" applyFill="1"/>
    <xf numFmtId="0" fontId="0" fillId="0" borderId="0" xfId="0" applyBorder="1"/>
    <xf numFmtId="0" fontId="18" fillId="0" borderId="17" xfId="0" applyFont="1" applyFill="1" applyBorder="1"/>
    <xf numFmtId="0" fontId="24" fillId="0" borderId="0" xfId="0" applyFont="1" applyFill="1" applyAlignment="1">
      <alignment horizontal="right"/>
    </xf>
    <xf numFmtId="0" fontId="18" fillId="0" borderId="27" xfId="0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 vertical="center" textRotation="90" wrapText="1"/>
    </xf>
    <xf numFmtId="0" fontId="25" fillId="0" borderId="0" xfId="79" applyFont="1" applyFill="1" applyBorder="1" applyAlignment="1">
      <alignment vertical="center" wrapText="1"/>
    </xf>
    <xf numFmtId="3" fontId="21" fillId="0" borderId="17" xfId="79" applyNumberFormat="1" applyFont="1" applyFill="1" applyBorder="1" applyAlignment="1">
      <alignment horizontal="center" vertical="center" wrapText="1"/>
    </xf>
    <xf numFmtId="3" fontId="21" fillId="0" borderId="30" xfId="79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Border="1"/>
    <xf numFmtId="0" fontId="17" fillId="35" borderId="0" xfId="0" applyFont="1" applyFill="1"/>
    <xf numFmtId="3" fontId="25" fillId="0" borderId="0" xfId="79" applyNumberFormat="1" applyFont="1" applyFill="1" applyBorder="1" applyAlignment="1">
      <alignment vertical="center" wrapText="1"/>
    </xf>
    <xf numFmtId="0" fontId="64" fillId="0" borderId="0" xfId="79" applyFont="1" applyFill="1"/>
    <xf numFmtId="3" fontId="55" fillId="0" borderId="0" xfId="79" applyNumberFormat="1" applyFont="1" applyFill="1" applyBorder="1" applyAlignment="1">
      <alignment vertical="center" wrapText="1"/>
    </xf>
    <xf numFmtId="0" fontId="18" fillId="0" borderId="0" xfId="0" applyFont="1" applyBorder="1"/>
    <xf numFmtId="0" fontId="0" fillId="0" borderId="0" xfId="0" applyFont="1" applyBorder="1"/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1" fontId="0" fillId="0" borderId="0" xfId="0" applyNumberFormat="1"/>
    <xf numFmtId="3" fontId="58" fillId="0" borderId="0" xfId="77" applyNumberFormat="1" applyFont="1" applyFill="1" applyBorder="1" applyAlignment="1">
      <alignment vertical="center" wrapText="1"/>
    </xf>
    <xf numFmtId="3" fontId="21" fillId="0" borderId="17" xfId="79" applyNumberFormat="1" applyFont="1" applyFill="1" applyBorder="1" applyAlignment="1">
      <alignment vertical="center" wrapText="1"/>
    </xf>
    <xf numFmtId="3" fontId="21" fillId="0" borderId="30" xfId="79" applyNumberFormat="1" applyFont="1" applyFill="1" applyBorder="1" applyAlignment="1">
      <alignment horizontal="right" vertical="center" wrapText="1" indent="3"/>
    </xf>
    <xf numFmtId="0" fontId="21" fillId="0" borderId="23" xfId="0" applyNumberFormat="1" applyFont="1" applyFill="1" applyBorder="1" applyAlignment="1">
      <alignment horizontal="center" vertical="center" wrapText="1"/>
    </xf>
    <xf numFmtId="0" fontId="21" fillId="0" borderId="30" xfId="0" applyNumberFormat="1" applyFont="1" applyFill="1" applyBorder="1" applyAlignment="1">
      <alignment horizontal="center" vertical="center" wrapText="1"/>
    </xf>
    <xf numFmtId="3" fontId="61" fillId="0" borderId="0" xfId="82" applyNumberFormat="1" applyFont="1" applyFill="1" applyBorder="1" applyAlignment="1">
      <alignment horizontal="center" vertical="center" wrapText="1"/>
    </xf>
    <xf numFmtId="3" fontId="59" fillId="0" borderId="0" xfId="82" applyNumberFormat="1" applyFont="1" applyFill="1" applyBorder="1" applyAlignment="1">
      <alignment horizontal="left" vertical="center" wrapText="1"/>
    </xf>
    <xf numFmtId="3" fontId="22" fillId="0" borderId="13" xfId="51" applyNumberFormat="1" applyFont="1" applyFill="1" applyBorder="1" applyAlignment="1">
      <alignment horizontal="right" vertical="center" indent="1"/>
    </xf>
    <xf numFmtId="3" fontId="22" fillId="0" borderId="28" xfId="51" applyNumberFormat="1" applyFont="1" applyFill="1" applyBorder="1" applyAlignment="1">
      <alignment horizontal="right" vertical="center" indent="1"/>
    </xf>
    <xf numFmtId="3" fontId="22" fillId="0" borderId="19" xfId="51" applyNumberFormat="1" applyFont="1" applyFill="1" applyBorder="1" applyAlignment="1">
      <alignment horizontal="right" vertical="center" indent="1"/>
    </xf>
    <xf numFmtId="3" fontId="21" fillId="0" borderId="23" xfId="51" applyNumberFormat="1" applyFont="1" applyFill="1" applyBorder="1" applyAlignment="1">
      <alignment horizontal="right" vertical="center" indent="1"/>
    </xf>
    <xf numFmtId="3" fontId="21" fillId="0" borderId="30" xfId="51" applyNumberFormat="1" applyFont="1" applyFill="1" applyBorder="1" applyAlignment="1">
      <alignment horizontal="right" vertical="center" indent="1"/>
    </xf>
    <xf numFmtId="3" fontId="54" fillId="0" borderId="0" xfId="79" applyNumberFormat="1" applyFont="1" applyFill="1" applyBorder="1" applyAlignment="1">
      <alignment horizontal="right" vertical="center"/>
    </xf>
    <xf numFmtId="0" fontId="21" fillId="0" borderId="17" xfId="79" applyFont="1" applyFill="1" applyBorder="1" applyAlignment="1">
      <alignment horizontal="center" vertical="center" wrapText="1"/>
    </xf>
    <xf numFmtId="0" fontId="21" fillId="0" borderId="30" xfId="79" applyFont="1" applyFill="1" applyBorder="1" applyAlignment="1">
      <alignment horizontal="center" vertical="center" wrapText="1"/>
    </xf>
    <xf numFmtId="0" fontId="24" fillId="35" borderId="0" xfId="0" applyFont="1" applyFill="1"/>
    <xf numFmtId="3" fontId="22" fillId="0" borderId="13" xfId="0" applyNumberFormat="1" applyFont="1" applyFill="1" applyBorder="1" applyAlignment="1">
      <alignment horizontal="right" indent="1"/>
    </xf>
    <xf numFmtId="3" fontId="22" fillId="0" borderId="28" xfId="0" applyNumberFormat="1" applyFont="1" applyFill="1" applyBorder="1" applyAlignment="1">
      <alignment horizontal="right" indent="1"/>
    </xf>
    <xf numFmtId="3" fontId="22" fillId="0" borderId="27" xfId="0" applyNumberFormat="1" applyFont="1" applyFill="1" applyBorder="1" applyAlignment="1">
      <alignment horizontal="right" indent="1"/>
    </xf>
    <xf numFmtId="0" fontId="54" fillId="0" borderId="0" xfId="0" applyFont="1" applyFill="1" applyBorder="1"/>
    <xf numFmtId="0" fontId="18" fillId="0" borderId="20" xfId="0" applyFont="1" applyFill="1" applyBorder="1" applyAlignment="1">
      <alignment horizontal="left" wrapText="1"/>
    </xf>
    <xf numFmtId="3" fontId="22" fillId="0" borderId="19" xfId="0" applyNumberFormat="1" applyFont="1" applyFill="1" applyBorder="1" applyAlignment="1">
      <alignment horizontal="right" indent="1"/>
    </xf>
    <xf numFmtId="3" fontId="21" fillId="0" borderId="20" xfId="79" applyNumberFormat="1" applyFont="1" applyFill="1" applyBorder="1" applyAlignment="1">
      <alignment vertical="center" wrapText="1"/>
    </xf>
    <xf numFmtId="10" fontId="0" fillId="0" borderId="0" xfId="0" applyNumberFormat="1"/>
    <xf numFmtId="0" fontId="18" fillId="0" borderId="41" xfId="0" applyFont="1" applyFill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77" fillId="35" borderId="0" xfId="0" applyFont="1" applyFill="1"/>
    <xf numFmtId="0" fontId="21" fillId="0" borderId="55" xfId="0" applyFont="1" applyFill="1" applyBorder="1" applyAlignment="1">
      <alignment horizontal="center" vertical="center" textRotation="90" wrapText="1"/>
    </xf>
    <xf numFmtId="3" fontId="25" fillId="0" borderId="0" xfId="77" applyNumberFormat="1" applyFont="1" applyAlignment="1">
      <alignment vertical="center" wrapText="1"/>
    </xf>
    <xf numFmtId="0" fontId="21" fillId="0" borderId="20" xfId="0" applyFont="1" applyFill="1" applyBorder="1" applyAlignment="1">
      <alignment horizontal="left" wrapText="1"/>
    </xf>
    <xf numFmtId="0" fontId="21" fillId="0" borderId="17" xfId="0" applyFont="1" applyFill="1" applyBorder="1"/>
    <xf numFmtId="0" fontId="22" fillId="0" borderId="49" xfId="0" applyFont="1" applyFill="1" applyBorder="1" applyAlignment="1">
      <alignment horizontal="center"/>
    </xf>
    <xf numFmtId="0" fontId="22" fillId="0" borderId="55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center"/>
    </xf>
    <xf numFmtId="0" fontId="22" fillId="0" borderId="27" xfId="0" applyFont="1" applyFill="1" applyBorder="1" applyAlignment="1">
      <alignment horizontal="center"/>
    </xf>
    <xf numFmtId="0" fontId="22" fillId="0" borderId="29" xfId="0" applyFont="1" applyFill="1" applyBorder="1" applyAlignment="1">
      <alignment horizontal="center"/>
    </xf>
    <xf numFmtId="170" fontId="18" fillId="0" borderId="31" xfId="51" applyNumberFormat="1" applyFont="1" applyFill="1" applyBorder="1"/>
    <xf numFmtId="0" fontId="24" fillId="0" borderId="0" xfId="0" applyFont="1" applyFill="1" applyBorder="1" applyAlignment="1"/>
    <xf numFmtId="10" fontId="18" fillId="0" borderId="31" xfId="0" applyNumberFormat="1" applyFont="1" applyFill="1" applyBorder="1"/>
    <xf numFmtId="10" fontId="18" fillId="0" borderId="36" xfId="0" applyNumberFormat="1" applyFont="1" applyFill="1" applyBorder="1"/>
    <xf numFmtId="2" fontId="22" fillId="0" borderId="14" xfId="51" applyNumberFormat="1" applyFont="1" applyFill="1" applyBorder="1" applyAlignment="1">
      <alignment horizontal="right" vertical="center" indent="1"/>
    </xf>
    <xf numFmtId="2" fontId="22" fillId="0" borderId="28" xfId="51" applyNumberFormat="1" applyFont="1" applyFill="1" applyBorder="1" applyAlignment="1">
      <alignment horizontal="right" vertical="center" indent="1"/>
    </xf>
    <xf numFmtId="0" fontId="0" fillId="0" borderId="27" xfId="0" applyFont="1" applyFill="1" applyBorder="1" applyAlignment="1">
      <alignment horizontal="center"/>
    </xf>
    <xf numFmtId="3" fontId="0" fillId="0" borderId="13" xfId="0" applyNumberFormat="1" applyFont="1" applyFill="1" applyBorder="1" applyAlignment="1">
      <alignment horizontal="right" indent="1"/>
    </xf>
    <xf numFmtId="10" fontId="17" fillId="0" borderId="14" xfId="90" applyNumberFormat="1" applyFont="1" applyFill="1" applyBorder="1" applyAlignment="1">
      <alignment horizontal="right" indent="1"/>
    </xf>
    <xf numFmtId="10" fontId="22" fillId="0" borderId="14" xfId="90" applyNumberFormat="1" applyFont="1" applyFill="1" applyBorder="1" applyAlignment="1">
      <alignment horizontal="right" indent="1"/>
    </xf>
    <xf numFmtId="0" fontId="0" fillId="0" borderId="29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3" fontId="0" fillId="0" borderId="19" xfId="0" applyNumberFormat="1" applyFont="1" applyFill="1" applyBorder="1" applyAlignment="1">
      <alignment horizontal="right" indent="1"/>
    </xf>
    <xf numFmtId="3" fontId="0" fillId="0" borderId="28" xfId="0" applyNumberFormat="1" applyFont="1" applyFill="1" applyBorder="1" applyAlignment="1">
      <alignment horizontal="right" indent="1"/>
    </xf>
    <xf numFmtId="10" fontId="0" fillId="0" borderId="14" xfId="0" applyNumberFormat="1" applyFont="1" applyFill="1" applyBorder="1" applyAlignment="1">
      <alignment horizontal="right" indent="1"/>
    </xf>
    <xf numFmtId="10" fontId="22" fillId="0" borderId="14" xfId="0" applyNumberFormat="1" applyFont="1" applyFill="1" applyBorder="1" applyAlignment="1">
      <alignment horizontal="right" indent="1"/>
    </xf>
    <xf numFmtId="166" fontId="21" fillId="0" borderId="14" xfId="90" applyNumberFormat="1" applyFont="1" applyFill="1" applyBorder="1" applyAlignment="1">
      <alignment vertical="center"/>
    </xf>
    <xf numFmtId="0" fontId="54" fillId="0" borderId="0" xfId="0" applyFont="1" applyFill="1" applyBorder="1" applyAlignment="1">
      <alignment vertical="top"/>
    </xf>
    <xf numFmtId="3" fontId="21" fillId="0" borderId="61" xfId="79" applyNumberFormat="1" applyFont="1" applyFill="1" applyBorder="1" applyAlignment="1">
      <alignment horizontal="center" vertical="center" wrapText="1"/>
    </xf>
    <xf numFmtId="3" fontId="21" fillId="0" borderId="62" xfId="79" applyNumberFormat="1" applyFont="1" applyFill="1" applyBorder="1" applyAlignment="1">
      <alignment horizontal="center" vertical="center" wrapText="1"/>
    </xf>
    <xf numFmtId="10" fontId="21" fillId="0" borderId="62" xfId="79" applyNumberFormat="1" applyFont="1" applyFill="1" applyBorder="1" applyAlignment="1">
      <alignment horizontal="right" vertical="center" wrapText="1" indent="3"/>
    </xf>
    <xf numFmtId="10" fontId="18" fillId="0" borderId="62" xfId="79" applyNumberFormat="1" applyFont="1" applyFill="1" applyBorder="1" applyAlignment="1">
      <alignment horizontal="right" vertical="center" wrapText="1" indent="3"/>
    </xf>
    <xf numFmtId="0" fontId="21" fillId="0" borderId="61" xfId="79" applyFont="1" applyFill="1" applyBorder="1" applyAlignment="1">
      <alignment horizontal="center" vertical="center" wrapText="1"/>
    </xf>
    <xf numFmtId="3" fontId="21" fillId="0" borderId="61" xfId="79" applyNumberFormat="1" applyFont="1" applyFill="1" applyBorder="1" applyAlignment="1">
      <alignment horizontal="right" vertical="center" indent="3"/>
    </xf>
    <xf numFmtId="3" fontId="54" fillId="0" borderId="45" xfId="79" applyNumberFormat="1" applyFont="1" applyFill="1" applyBorder="1" applyAlignment="1">
      <alignment vertical="center" wrapText="1"/>
    </xf>
    <xf numFmtId="1" fontId="18" fillId="0" borderId="23" xfId="0" applyNumberFormat="1" applyFont="1" applyFill="1" applyBorder="1" applyAlignment="1">
      <alignment horizontal="center" vertical="center" wrapText="1"/>
    </xf>
    <xf numFmtId="3" fontId="18" fillId="0" borderId="23" xfId="0" applyNumberFormat="1" applyFont="1" applyBorder="1"/>
    <xf numFmtId="3" fontId="18" fillId="0" borderId="61" xfId="0" applyNumberFormat="1" applyFont="1" applyBorder="1"/>
    <xf numFmtId="0" fontId="17" fillId="0" borderId="0" xfId="0" applyFont="1" applyBorder="1"/>
    <xf numFmtId="3" fontId="71" fillId="0" borderId="23" xfId="52" applyNumberFormat="1" applyFont="1" applyFill="1" applyBorder="1" applyAlignment="1">
      <alignment horizontal="right" vertical="center" wrapText="1" indent="1"/>
    </xf>
    <xf numFmtId="3" fontId="71" fillId="0" borderId="61" xfId="52" applyNumberFormat="1" applyFont="1" applyFill="1" applyBorder="1" applyAlignment="1">
      <alignment horizontal="right" vertical="center" wrapText="1" indent="1"/>
    </xf>
    <xf numFmtId="3" fontId="71" fillId="0" borderId="62" xfId="52" applyNumberFormat="1" applyFont="1" applyFill="1" applyBorder="1" applyAlignment="1">
      <alignment horizontal="right" vertical="center" wrapText="1" indent="1"/>
    </xf>
    <xf numFmtId="3" fontId="21" fillId="0" borderId="30" xfId="79" applyNumberFormat="1" applyFont="1" applyFill="1" applyBorder="1" applyAlignment="1">
      <alignment horizontal="right" vertical="center" wrapText="1" indent="4"/>
    </xf>
    <xf numFmtId="3" fontId="21" fillId="0" borderId="30" xfId="79" applyNumberFormat="1" applyFont="1" applyFill="1" applyBorder="1" applyAlignment="1">
      <alignment horizontal="right" vertical="center" wrapText="1" indent="1"/>
    </xf>
    <xf numFmtId="3" fontId="21" fillId="0" borderId="61" xfId="79" applyNumberFormat="1" applyFont="1" applyFill="1" applyBorder="1" applyAlignment="1">
      <alignment horizontal="right" vertical="center" indent="2"/>
    </xf>
    <xf numFmtId="3" fontId="25" fillId="0" borderId="0" xfId="77" applyNumberFormat="1" applyFont="1" applyFill="1" applyAlignment="1">
      <alignment horizontal="right" vertical="center" wrapText="1" indent="1"/>
    </xf>
    <xf numFmtId="3" fontId="25" fillId="0" borderId="0" xfId="77" applyNumberFormat="1" applyFont="1" applyFill="1" applyAlignment="1">
      <alignment horizontal="right" vertical="center" wrapText="1"/>
    </xf>
    <xf numFmtId="3" fontId="25" fillId="0" borderId="0" xfId="77" applyNumberFormat="1" applyFont="1" applyFill="1" applyAlignment="1">
      <alignment horizontal="left" vertical="center" wrapText="1"/>
    </xf>
    <xf numFmtId="3" fontId="78" fillId="0" borderId="0" xfId="82" applyNumberFormat="1" applyFont="1" applyFill="1" applyBorder="1" applyAlignment="1">
      <alignment horizontal="right" vertical="center"/>
    </xf>
    <xf numFmtId="1" fontId="18" fillId="0" borderId="61" xfId="0" applyNumberFormat="1" applyFont="1" applyFill="1" applyBorder="1" applyAlignment="1">
      <alignment horizontal="center" vertical="center" wrapText="1"/>
    </xf>
    <xf numFmtId="1" fontId="18" fillId="0" borderId="6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0" fillId="0" borderId="0" xfId="0" applyFill="1" applyAlignment="1">
      <alignment vertical="top" wrapText="1"/>
    </xf>
    <xf numFmtId="0" fontId="0" fillId="0" borderId="0" xfId="0" applyAlignment="1">
      <alignment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3" fontId="22" fillId="0" borderId="0" xfId="79" applyNumberFormat="1" applyFont="1" applyFill="1" applyBorder="1" applyAlignment="1">
      <alignment vertical="top" wrapText="1"/>
    </xf>
    <xf numFmtId="0" fontId="22" fillId="0" borderId="0" xfId="79" applyFont="1" applyFill="1" applyBorder="1" applyAlignment="1">
      <alignment vertical="top" wrapText="1"/>
    </xf>
    <xf numFmtId="0" fontId="69" fillId="0" borderId="0" xfId="0" applyFont="1" applyFill="1" applyAlignment="1">
      <alignment vertical="top" wrapText="1"/>
    </xf>
    <xf numFmtId="3" fontId="22" fillId="0" borderId="0" xfId="77" applyNumberFormat="1" applyFont="1" applyFill="1" applyBorder="1" applyAlignment="1">
      <alignment vertical="top" wrapText="1"/>
    </xf>
    <xf numFmtId="3" fontId="22" fillId="0" borderId="0" xfId="82" applyNumberFormat="1" applyFont="1" applyFill="1" applyBorder="1" applyAlignment="1">
      <alignment vertical="top" wrapText="1"/>
    </xf>
    <xf numFmtId="3" fontId="22" fillId="0" borderId="0" xfId="81" applyNumberFormat="1" applyFont="1" applyFill="1" applyBorder="1" applyAlignment="1">
      <alignment vertical="top" wrapText="1"/>
    </xf>
    <xf numFmtId="170" fontId="18" fillId="0" borderId="31" xfId="51" applyNumberFormat="1" applyFont="1" applyFill="1" applyBorder="1" applyAlignment="1">
      <alignment horizontal="right" wrapText="1"/>
    </xf>
    <xf numFmtId="10" fontId="18" fillId="0" borderId="31" xfId="0" applyNumberFormat="1" applyFont="1" applyFill="1" applyBorder="1" applyAlignment="1">
      <alignment horizontal="right" wrapText="1"/>
    </xf>
    <xf numFmtId="10" fontId="18" fillId="0" borderId="32" xfId="0" applyNumberFormat="1" applyFont="1" applyFill="1" applyBorder="1" applyAlignment="1">
      <alignment horizontal="right" wrapText="1"/>
    </xf>
    <xf numFmtId="0" fontId="18" fillId="0" borderId="17" xfId="207" applyFont="1" applyFill="1" applyBorder="1" applyAlignment="1">
      <alignment horizontal="left"/>
    </xf>
    <xf numFmtId="3" fontId="70" fillId="0" borderId="23" xfId="207" applyNumberFormat="1" applyFont="1" applyFill="1" applyBorder="1"/>
    <xf numFmtId="3" fontId="70" fillId="0" borderId="62" xfId="207" applyNumberFormat="1" applyFont="1" applyFill="1" applyBorder="1"/>
    <xf numFmtId="10" fontId="70" fillId="0" borderId="61" xfId="90" applyNumberFormat="1" applyFont="1" applyFill="1" applyBorder="1" applyAlignment="1">
      <alignment horizontal="center" vertical="center"/>
    </xf>
    <xf numFmtId="0" fontId="21" fillId="0" borderId="61" xfId="0" applyNumberFormat="1" applyFont="1" applyFill="1" applyBorder="1" applyAlignment="1">
      <alignment horizontal="center" vertical="center" wrapText="1"/>
    </xf>
    <xf numFmtId="0" fontId="21" fillId="0" borderId="62" xfId="0" applyNumberFormat="1" applyFont="1" applyFill="1" applyBorder="1" applyAlignment="1">
      <alignment horizontal="center" vertical="center" wrapText="1"/>
    </xf>
    <xf numFmtId="3" fontId="21" fillId="0" borderId="61" xfId="51" applyNumberFormat="1" applyFont="1" applyFill="1" applyBorder="1" applyAlignment="1">
      <alignment horizontal="right" vertical="center" indent="1"/>
    </xf>
    <xf numFmtId="2" fontId="21" fillId="0" borderId="62" xfId="51" applyNumberFormat="1" applyFont="1" applyFill="1" applyBorder="1" applyAlignment="1">
      <alignment horizontal="right" vertical="center" indent="1"/>
    </xf>
    <xf numFmtId="2" fontId="21" fillId="0" borderId="61" xfId="51" applyNumberFormat="1" applyFont="1" applyFill="1" applyBorder="1" applyAlignment="1">
      <alignment horizontal="right" vertical="center" indent="1"/>
    </xf>
    <xf numFmtId="0" fontId="0" fillId="0" borderId="55" xfId="0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right" indent="1"/>
    </xf>
    <xf numFmtId="0" fontId="102" fillId="0" borderId="0" xfId="0" applyFont="1"/>
    <xf numFmtId="0" fontId="24" fillId="0" borderId="0" xfId="79" applyFont="1" applyFill="1" applyBorder="1" applyAlignment="1">
      <alignment vertical="center" wrapText="1"/>
    </xf>
    <xf numFmtId="0" fontId="24" fillId="0" borderId="0" xfId="0" applyFont="1" applyAlignment="1">
      <alignment wrapText="1"/>
    </xf>
    <xf numFmtId="3" fontId="0" fillId="0" borderId="0" xfId="0" applyNumberFormat="1" applyFill="1"/>
    <xf numFmtId="170" fontId="18" fillId="0" borderId="47" xfId="51" applyNumberFormat="1" applyFont="1" applyFill="1" applyBorder="1"/>
    <xf numFmtId="172" fontId="18" fillId="0" borderId="36" xfId="0" applyNumberFormat="1" applyFont="1" applyFill="1" applyBorder="1"/>
    <xf numFmtId="172" fontId="18" fillId="0" borderId="40" xfId="0" applyNumberFormat="1" applyFont="1" applyFill="1" applyBorder="1" applyAlignment="1">
      <alignment horizontal="right" wrapText="1"/>
    </xf>
    <xf numFmtId="172" fontId="18" fillId="0" borderId="36" xfId="0" applyNumberFormat="1" applyFont="1" applyFill="1" applyBorder="1" applyAlignment="1">
      <alignment horizontal="right" wrapText="1"/>
    </xf>
    <xf numFmtId="10" fontId="18" fillId="0" borderId="36" xfId="0" applyNumberFormat="1" applyFont="1" applyFill="1" applyBorder="1" applyAlignment="1">
      <alignment horizontal="right" wrapText="1"/>
    </xf>
    <xf numFmtId="10" fontId="18" fillId="0" borderId="22" xfId="0" applyNumberFormat="1" applyFont="1" applyFill="1" applyBorder="1" applyAlignment="1">
      <alignment horizontal="right" wrapText="1"/>
    </xf>
    <xf numFmtId="172" fontId="18" fillId="0" borderId="21" xfId="0" applyNumberFormat="1" applyFont="1" applyFill="1" applyBorder="1" applyAlignment="1">
      <alignment horizontal="right"/>
    </xf>
    <xf numFmtId="3" fontId="22" fillId="0" borderId="98" xfId="79" applyNumberFormat="1" applyFont="1" applyFill="1" applyBorder="1" applyAlignment="1">
      <alignment horizontal="right" vertical="center" wrapText="1" indent="3"/>
    </xf>
    <xf numFmtId="3" fontId="22" fillId="0" borderId="76" xfId="72" applyNumberFormat="1" applyFont="1" applyFill="1" applyBorder="1" applyAlignment="1">
      <alignment horizontal="right" vertical="center" indent="3"/>
    </xf>
    <xf numFmtId="3" fontId="18" fillId="0" borderId="76" xfId="79" applyNumberFormat="1" applyFont="1" applyFill="1" applyBorder="1" applyAlignment="1">
      <alignment horizontal="right" vertical="center" indent="2"/>
    </xf>
    <xf numFmtId="10" fontId="70" fillId="0" borderId="61" xfId="90" applyNumberFormat="1" applyFont="1" applyFill="1" applyBorder="1" applyAlignment="1">
      <alignment horizontal="right" vertical="center"/>
    </xf>
    <xf numFmtId="0" fontId="22" fillId="0" borderId="17" xfId="0" applyFont="1" applyFill="1" applyBorder="1"/>
    <xf numFmtId="0" fontId="21" fillId="0" borderId="104" xfId="0" applyFont="1" applyFill="1" applyBorder="1"/>
    <xf numFmtId="0" fontId="21" fillId="0" borderId="104" xfId="0" applyFont="1" applyFill="1" applyBorder="1" applyAlignment="1">
      <alignment wrapText="1"/>
    </xf>
    <xf numFmtId="0" fontId="21" fillId="0" borderId="116" xfId="0" applyFont="1" applyFill="1" applyBorder="1"/>
    <xf numFmtId="0" fontId="18" fillId="0" borderId="104" xfId="0" applyFont="1" applyFill="1" applyBorder="1"/>
    <xf numFmtId="0" fontId="18" fillId="0" borderId="104" xfId="0" applyFont="1" applyFill="1" applyBorder="1" applyAlignment="1">
      <alignment wrapText="1"/>
    </xf>
    <xf numFmtId="0" fontId="18" fillId="0" borderId="116" xfId="0" applyFont="1" applyFill="1" applyBorder="1"/>
    <xf numFmtId="3" fontId="74" fillId="0" borderId="0" xfId="82" applyNumberFormat="1" applyFont="1" applyFill="1" applyBorder="1" applyAlignment="1">
      <alignment horizontal="right" vertical="center"/>
    </xf>
    <xf numFmtId="3" fontId="71" fillId="0" borderId="63" xfId="52" applyNumberFormat="1" applyFont="1" applyFill="1" applyBorder="1" applyAlignment="1">
      <alignment horizontal="right" vertical="center" wrapText="1" indent="1"/>
    </xf>
    <xf numFmtId="3" fontId="0" fillId="0" borderId="105" xfId="0" applyNumberFormat="1" applyFont="1" applyBorder="1"/>
    <xf numFmtId="1" fontId="18" fillId="0" borderId="44" xfId="0" applyNumberFormat="1" applyFont="1" applyFill="1" applyBorder="1" applyAlignment="1">
      <alignment horizontal="center" vertical="center" wrapText="1"/>
    </xf>
    <xf numFmtId="1" fontId="18" fillId="0" borderId="74" xfId="0" applyNumberFormat="1" applyFont="1" applyFill="1" applyBorder="1" applyAlignment="1">
      <alignment horizontal="center" vertical="center" wrapText="1"/>
    </xf>
    <xf numFmtId="1" fontId="18" fillId="0" borderId="57" xfId="0" applyNumberFormat="1" applyFont="1" applyFill="1" applyBorder="1" applyAlignment="1">
      <alignment horizontal="center" vertical="center" wrapText="1"/>
    </xf>
    <xf numFmtId="1" fontId="18" fillId="0" borderId="58" xfId="0" applyNumberFormat="1" applyFont="1" applyFill="1" applyBorder="1" applyAlignment="1">
      <alignment horizontal="center" vertical="center" wrapText="1"/>
    </xf>
    <xf numFmtId="10" fontId="18" fillId="0" borderId="118" xfId="0" applyNumberFormat="1" applyFont="1" applyFill="1" applyBorder="1"/>
    <xf numFmtId="0" fontId="67" fillId="0" borderId="44" xfId="0" applyFont="1" applyBorder="1"/>
    <xf numFmtId="0" fontId="67" fillId="0" borderId="74" xfId="0" applyFont="1" applyBorder="1"/>
    <xf numFmtId="3" fontId="67" fillId="0" borderId="44" xfId="0" applyNumberFormat="1" applyFont="1" applyBorder="1"/>
    <xf numFmtId="3" fontId="67" fillId="0" borderId="74" xfId="0" applyNumberFormat="1" applyFont="1" applyBorder="1"/>
    <xf numFmtId="0" fontId="0" fillId="0" borderId="107" xfId="0" applyFont="1" applyFill="1" applyBorder="1" applyAlignment="1">
      <alignment horizontal="left" indent="2"/>
    </xf>
    <xf numFmtId="10" fontId="0" fillId="0" borderId="106" xfId="0" applyNumberFormat="1" applyFont="1" applyFill="1" applyBorder="1" applyAlignment="1">
      <alignment horizontal="right" wrapText="1"/>
    </xf>
    <xf numFmtId="10" fontId="0" fillId="0" borderId="108" xfId="0" applyNumberFormat="1" applyFont="1" applyFill="1" applyBorder="1"/>
    <xf numFmtId="0" fontId="0" fillId="0" borderId="105" xfId="0" applyBorder="1"/>
    <xf numFmtId="3" fontId="0" fillId="0" borderId="105" xfId="0" applyNumberFormat="1" applyBorder="1"/>
    <xf numFmtId="0" fontId="0" fillId="0" borderId="104" xfId="0" applyFont="1" applyFill="1" applyBorder="1" applyAlignment="1">
      <alignment horizontal="left" indent="2"/>
    </xf>
    <xf numFmtId="10" fontId="0" fillId="0" borderId="31" xfId="0" applyNumberFormat="1" applyFont="1" applyFill="1" applyBorder="1" applyAlignment="1">
      <alignment horizontal="right" wrapText="1"/>
    </xf>
    <xf numFmtId="10" fontId="0" fillId="0" borderId="32" xfId="0" applyNumberFormat="1" applyFont="1" applyFill="1" applyBorder="1" applyAlignment="1">
      <alignment horizontal="right" wrapText="1"/>
    </xf>
    <xf numFmtId="10" fontId="0" fillId="0" borderId="118" xfId="0" applyNumberFormat="1" applyFont="1" applyFill="1" applyBorder="1"/>
    <xf numFmtId="3" fontId="0" fillId="0" borderId="105" xfId="0" applyNumberFormat="1" applyFont="1" applyBorder="1" applyAlignment="1">
      <alignment horizontal="right" wrapText="1"/>
    </xf>
    <xf numFmtId="10" fontId="0" fillId="0" borderId="108" xfId="0" applyNumberFormat="1" applyFont="1" applyFill="1" applyBorder="1" applyAlignment="1">
      <alignment horizontal="right" wrapText="1"/>
    </xf>
    <xf numFmtId="3" fontId="67" fillId="0" borderId="47" xfId="0" applyNumberFormat="1" applyFont="1" applyBorder="1"/>
    <xf numFmtId="3" fontId="67" fillId="0" borderId="31" xfId="0" applyNumberFormat="1" applyFont="1" applyBorder="1"/>
    <xf numFmtId="3" fontId="0" fillId="0" borderId="108" xfId="0" applyNumberFormat="1" applyFont="1" applyBorder="1" applyAlignment="1">
      <alignment horizontal="right" wrapText="1"/>
    </xf>
    <xf numFmtId="10" fontId="18" fillId="0" borderId="43" xfId="0" applyNumberFormat="1" applyFont="1" applyFill="1" applyBorder="1"/>
    <xf numFmtId="3" fontId="67" fillId="0" borderId="21" xfId="0" applyNumberFormat="1" applyFont="1" applyBorder="1"/>
    <xf numFmtId="3" fontId="67" fillId="0" borderId="36" xfId="0" applyNumberFormat="1" applyFont="1" applyBorder="1"/>
    <xf numFmtId="0" fontId="20" fillId="0" borderId="0" xfId="0" applyFont="1" applyBorder="1" applyAlignment="1">
      <alignment vertical="center" wrapText="1"/>
    </xf>
    <xf numFmtId="3" fontId="0" fillId="0" borderId="108" xfId="0" applyNumberFormat="1" applyBorder="1"/>
    <xf numFmtId="3" fontId="0" fillId="0" borderId="106" xfId="0" applyNumberFormat="1" applyBorder="1"/>
    <xf numFmtId="0" fontId="18" fillId="0" borderId="109" xfId="207" applyFont="1" applyFill="1" applyBorder="1"/>
    <xf numFmtId="3" fontId="70" fillId="0" borderId="107" xfId="207" applyNumberFormat="1" applyFont="1" applyFill="1" applyBorder="1"/>
    <xf numFmtId="0" fontId="18" fillId="0" borderId="110" xfId="207" applyFont="1" applyFill="1" applyBorder="1"/>
    <xf numFmtId="0" fontId="18" fillId="0" borderId="112" xfId="0" applyFont="1" applyFill="1" applyBorder="1" applyAlignment="1">
      <alignment horizontal="center" vertical="center"/>
    </xf>
    <xf numFmtId="0" fontId="18" fillId="0" borderId="111" xfId="0" applyFont="1" applyFill="1" applyBorder="1" applyAlignment="1">
      <alignment horizontal="center" vertical="center"/>
    </xf>
    <xf numFmtId="0" fontId="0" fillId="0" borderId="110" xfId="0" applyFont="1" applyFill="1" applyBorder="1" applyAlignment="1">
      <alignment horizontal="center"/>
    </xf>
    <xf numFmtId="3" fontId="0" fillId="0" borderId="112" xfId="0" applyNumberFormat="1" applyFont="1" applyFill="1" applyBorder="1" applyAlignment="1">
      <alignment horizontal="right" indent="1"/>
    </xf>
    <xf numFmtId="10" fontId="17" fillId="0" borderId="111" xfId="90" applyNumberFormat="1" applyFont="1" applyFill="1" applyBorder="1" applyAlignment="1">
      <alignment horizontal="right" indent="1"/>
    </xf>
    <xf numFmtId="3" fontId="22" fillId="0" borderId="112" xfId="0" applyNumberFormat="1" applyFont="1" applyFill="1" applyBorder="1" applyAlignment="1">
      <alignment horizontal="right" indent="1"/>
    </xf>
    <xf numFmtId="10" fontId="22" fillId="0" borderId="111" xfId="90" applyNumberFormat="1" applyFont="1" applyFill="1" applyBorder="1" applyAlignment="1">
      <alignment horizontal="right" indent="1"/>
    </xf>
    <xf numFmtId="0" fontId="0" fillId="0" borderId="104" xfId="0" applyFont="1" applyFill="1" applyBorder="1" applyAlignment="1">
      <alignment horizontal="center"/>
    </xf>
    <xf numFmtId="3" fontId="0" fillId="0" borderId="113" xfId="0" applyNumberFormat="1" applyFont="1" applyFill="1" applyBorder="1" applyAlignment="1">
      <alignment horizontal="right" indent="1"/>
    </xf>
    <xf numFmtId="10" fontId="0" fillId="0" borderId="111" xfId="0" applyNumberFormat="1" applyFont="1" applyFill="1" applyBorder="1" applyAlignment="1">
      <alignment horizontal="right" indent="1"/>
    </xf>
    <xf numFmtId="0" fontId="22" fillId="0" borderId="110" xfId="0" applyFont="1" applyFill="1" applyBorder="1" applyAlignment="1">
      <alignment horizontal="center"/>
    </xf>
    <xf numFmtId="3" fontId="22" fillId="0" borderId="113" xfId="0" applyNumberFormat="1" applyFont="1" applyFill="1" applyBorder="1" applyAlignment="1">
      <alignment horizontal="right" indent="1"/>
    </xf>
    <xf numFmtId="10" fontId="22" fillId="0" borderId="111" xfId="0" applyNumberFormat="1" applyFont="1" applyFill="1" applyBorder="1" applyAlignment="1">
      <alignment horizontal="right" indent="1"/>
    </xf>
    <xf numFmtId="0" fontId="21" fillId="0" borderId="108" xfId="0" applyFont="1" applyFill="1" applyBorder="1" applyAlignment="1">
      <alignment horizontal="centerContinuous" vertical="center"/>
    </xf>
    <xf numFmtId="0" fontId="21" fillId="0" borderId="114" xfId="0" applyFont="1" applyFill="1" applyBorder="1" applyAlignment="1">
      <alignment horizontal="centerContinuous" vertical="center"/>
    </xf>
    <xf numFmtId="0" fontId="21" fillId="0" borderId="113" xfId="0" applyFont="1" applyFill="1" applyBorder="1" applyAlignment="1">
      <alignment horizontal="center" vertical="center" textRotation="90" wrapText="1"/>
    </xf>
    <xf numFmtId="3" fontId="22" fillId="0" borderId="110" xfId="0" applyNumberFormat="1" applyFont="1" applyFill="1" applyBorder="1" applyAlignment="1">
      <alignment horizontal="right" indent="1"/>
    </xf>
    <xf numFmtId="166" fontId="21" fillId="0" borderId="111" xfId="90" applyNumberFormat="1" applyFont="1" applyFill="1" applyBorder="1" applyAlignment="1">
      <alignment vertical="center"/>
    </xf>
    <xf numFmtId="3" fontId="22" fillId="0" borderId="115" xfId="0" applyNumberFormat="1" applyFont="1" applyFill="1" applyBorder="1" applyAlignment="1">
      <alignment horizontal="right" indent="1"/>
    </xf>
    <xf numFmtId="3" fontId="100" fillId="0" borderId="105" xfId="207" applyNumberFormat="1" applyFill="1" applyBorder="1"/>
    <xf numFmtId="3" fontId="100" fillId="0" borderId="106" xfId="207" applyNumberFormat="1" applyFill="1" applyBorder="1"/>
    <xf numFmtId="3" fontId="100" fillId="0" borderId="108" xfId="207" applyNumberFormat="1" applyFill="1" applyBorder="1"/>
    <xf numFmtId="3" fontId="68" fillId="0" borderId="106" xfId="207" applyNumberFormat="1" applyFont="1" applyFill="1" applyBorder="1" applyAlignment="1">
      <alignment horizontal="right" vertical="center"/>
    </xf>
    <xf numFmtId="3" fontId="0" fillId="0" borderId="105" xfId="0" applyNumberFormat="1" applyBorder="1" applyAlignment="1">
      <alignment horizontal="right"/>
    </xf>
    <xf numFmtId="10" fontId="68" fillId="0" borderId="106" xfId="90" applyNumberFormat="1" applyFont="1" applyBorder="1"/>
    <xf numFmtId="0" fontId="0" fillId="0" borderId="0" xfId="0" applyAlignment="1">
      <alignment horizontal="right"/>
    </xf>
    <xf numFmtId="3" fontId="22" fillId="0" borderId="119" xfId="79" applyNumberFormat="1" applyFont="1" applyFill="1" applyBorder="1" applyAlignment="1">
      <alignment horizontal="right" vertical="center" indent="3"/>
    </xf>
    <xf numFmtId="10" fontId="22" fillId="0" borderId="106" xfId="79" applyNumberFormat="1" applyFont="1" applyFill="1" applyBorder="1" applyAlignment="1">
      <alignment horizontal="right" vertical="center" wrapText="1" indent="3"/>
    </xf>
    <xf numFmtId="3" fontId="17" fillId="0" borderId="119" xfId="79" applyNumberFormat="1" applyFont="1" applyFill="1" applyBorder="1" applyAlignment="1">
      <alignment horizontal="right" vertical="center" wrapText="1" indent="1"/>
    </xf>
    <xf numFmtId="10" fontId="17" fillId="0" borderId="106" xfId="79" applyNumberFormat="1" applyFont="1" applyFill="1" applyBorder="1" applyAlignment="1">
      <alignment horizontal="right" vertical="center" wrapText="1" indent="3"/>
    </xf>
    <xf numFmtId="3" fontId="21" fillId="0" borderId="104" xfId="79" applyNumberFormat="1" applyFont="1" applyFill="1" applyBorder="1" applyAlignment="1">
      <alignment vertical="center" wrapText="1"/>
    </xf>
    <xf numFmtId="0" fontId="21" fillId="0" borderId="107" xfId="79" applyFont="1" applyFill="1" applyBorder="1" applyAlignment="1">
      <alignment vertical="top" wrapText="1"/>
    </xf>
    <xf numFmtId="3" fontId="22" fillId="0" borderId="119" xfId="79" applyNumberFormat="1" applyFont="1" applyFill="1" applyBorder="1" applyAlignment="1">
      <alignment horizontal="right" vertical="center" wrapText="1" indent="3"/>
    </xf>
    <xf numFmtId="0" fontId="21" fillId="0" borderId="104" xfId="79" applyFont="1" applyFill="1" applyBorder="1" applyAlignment="1">
      <alignment vertical="top" wrapText="1"/>
    </xf>
    <xf numFmtId="0" fontId="21" fillId="0" borderId="104" xfId="79" applyFont="1" applyFill="1" applyBorder="1" applyAlignment="1">
      <alignment horizontal="left" vertical="top" wrapText="1"/>
    </xf>
    <xf numFmtId="3" fontId="21" fillId="0" borderId="107" xfId="79" applyNumberFormat="1" applyFont="1" applyFill="1" applyBorder="1" applyAlignment="1"/>
    <xf numFmtId="0" fontId="22" fillId="0" borderId="119" xfId="79" applyFont="1" applyFill="1" applyBorder="1" applyAlignment="1">
      <alignment horizontal="right" vertical="center" indent="3"/>
    </xf>
    <xf numFmtId="10" fontId="22" fillId="0" borderId="106" xfId="79" applyNumberFormat="1" applyFont="1" applyFill="1" applyBorder="1" applyAlignment="1">
      <alignment horizontal="right" vertical="center" indent="3"/>
    </xf>
    <xf numFmtId="3" fontId="22" fillId="0" borderId="119" xfId="72" applyNumberFormat="1" applyFont="1" applyFill="1" applyBorder="1" applyAlignment="1">
      <alignment horizontal="right" vertical="center" indent="2"/>
    </xf>
    <xf numFmtId="10" fontId="17" fillId="0" borderId="106" xfId="79" applyNumberFormat="1" applyFont="1" applyFill="1" applyBorder="1" applyAlignment="1">
      <alignment horizontal="right" vertical="center" indent="3"/>
    </xf>
    <xf numFmtId="0" fontId="21" fillId="0" borderId="104" xfId="79" applyNumberFormat="1" applyFont="1" applyFill="1" applyBorder="1" applyAlignment="1">
      <alignment vertical="top" wrapText="1"/>
    </xf>
    <xf numFmtId="3" fontId="21" fillId="0" borderId="104" xfId="79" applyNumberFormat="1" applyFont="1" applyFill="1" applyBorder="1" applyAlignment="1">
      <alignment vertical="center"/>
    </xf>
    <xf numFmtId="3" fontId="21" fillId="0" borderId="104" xfId="79" applyNumberFormat="1" applyFont="1" applyFill="1" applyBorder="1" applyAlignment="1"/>
    <xf numFmtId="0" fontId="25" fillId="0" borderId="0" xfId="79" applyFont="1" applyFill="1"/>
    <xf numFmtId="0" fontId="0" fillId="0" borderId="0" xfId="0"/>
    <xf numFmtId="0" fontId="0" fillId="0" borderId="0" xfId="0" applyFill="1"/>
    <xf numFmtId="0" fontId="72" fillId="0" borderId="0" xfId="0" applyFont="1" applyAlignment="1">
      <alignment horizontal="right" vertical="top"/>
    </xf>
    <xf numFmtId="0" fontId="24" fillId="0" borderId="0" xfId="0" applyFont="1" applyAlignment="1">
      <alignment horizontal="left" vertical="top"/>
    </xf>
    <xf numFmtId="0" fontId="67" fillId="0" borderId="17" xfId="0" applyFont="1" applyFill="1" applyBorder="1" applyAlignment="1">
      <alignment horizontal="left"/>
    </xf>
    <xf numFmtId="0" fontId="67" fillId="0" borderId="104" xfId="0" applyFont="1" applyFill="1" applyBorder="1" applyAlignment="1">
      <alignment horizontal="left"/>
    </xf>
    <xf numFmtId="0" fontId="67" fillId="0" borderId="104" xfId="0" applyFont="1" applyFill="1" applyBorder="1" applyAlignment="1">
      <alignment horizontal="left" wrapText="1"/>
    </xf>
    <xf numFmtId="10" fontId="68" fillId="0" borderId="126" xfId="90" applyNumberFormat="1" applyFont="1" applyBorder="1"/>
    <xf numFmtId="3" fontId="71" fillId="0" borderId="107" xfId="82" applyNumberFormat="1" applyFont="1" applyFill="1" applyBorder="1" applyAlignment="1">
      <alignment horizontal="left" vertical="center" wrapText="1" indent="1"/>
    </xf>
    <xf numFmtId="3" fontId="0" fillId="0" borderId="126" xfId="0" applyNumberFormat="1" applyBorder="1"/>
    <xf numFmtId="3" fontId="71" fillId="0" borderId="104" xfId="82" applyNumberFormat="1" applyFont="1" applyFill="1" applyBorder="1" applyAlignment="1">
      <alignment horizontal="left" vertical="center" wrapText="1" indent="1"/>
    </xf>
    <xf numFmtId="3" fontId="0" fillId="0" borderId="123" xfId="0" applyNumberFormat="1" applyBorder="1"/>
    <xf numFmtId="3" fontId="21" fillId="0" borderId="107" xfId="79" applyNumberFormat="1" applyFont="1" applyFill="1" applyBorder="1" applyAlignment="1">
      <alignment vertical="center" wrapText="1"/>
    </xf>
    <xf numFmtId="3" fontId="22" fillId="0" borderId="126" xfId="72" applyNumberFormat="1" applyFont="1" applyFill="1" applyBorder="1" applyAlignment="1">
      <alignment horizontal="right" vertical="center" indent="3"/>
    </xf>
    <xf numFmtId="3" fontId="18" fillId="0" borderId="126" xfId="79" applyNumberFormat="1" applyFont="1" applyFill="1" applyBorder="1" applyAlignment="1">
      <alignment horizontal="right" vertical="center" indent="2"/>
    </xf>
    <xf numFmtId="3" fontId="22" fillId="0" borderId="98" xfId="72" applyNumberFormat="1" applyFont="1" applyFill="1" applyBorder="1" applyAlignment="1">
      <alignment horizontal="right" vertical="center" indent="2"/>
    </xf>
    <xf numFmtId="0" fontId="21" fillId="0" borderId="107" xfId="79" applyNumberFormat="1" applyFont="1" applyFill="1" applyBorder="1" applyAlignment="1">
      <alignment vertical="top" wrapText="1"/>
    </xf>
    <xf numFmtId="3" fontId="21" fillId="0" borderId="63" xfId="79" applyNumberFormat="1" applyFont="1" applyFill="1" applyBorder="1" applyAlignment="1">
      <alignment horizontal="right" vertical="center" indent="2"/>
    </xf>
    <xf numFmtId="10" fontId="18" fillId="0" borderId="62" xfId="79" applyNumberFormat="1" applyFont="1" applyFill="1" applyBorder="1" applyAlignment="1">
      <alignment horizontal="right" vertical="center" indent="3"/>
    </xf>
    <xf numFmtId="0" fontId="70" fillId="0" borderId="20" xfId="0" applyFont="1" applyBorder="1"/>
    <xf numFmtId="0" fontId="70" fillId="0" borderId="17" xfId="0" applyFont="1" applyBorder="1" applyAlignment="1">
      <alignment horizontal="center" vertical="center"/>
    </xf>
    <xf numFmtId="0" fontId="68" fillId="0" borderId="0" xfId="0" applyFont="1" applyBorder="1"/>
    <xf numFmtId="0" fontId="71" fillId="0" borderId="30" xfId="183" applyFont="1" applyBorder="1" applyAlignment="1">
      <alignment horizontal="center" vertical="center" wrapText="1"/>
    </xf>
    <xf numFmtId="0" fontId="71" fillId="0" borderId="61" xfId="183" applyFont="1" applyBorder="1" applyAlignment="1">
      <alignment horizontal="center" vertical="center" wrapText="1"/>
    </xf>
    <xf numFmtId="0" fontId="71" fillId="0" borderId="62" xfId="183" applyFont="1" applyBorder="1" applyAlignment="1">
      <alignment horizontal="center" vertical="center" wrapText="1"/>
    </xf>
    <xf numFmtId="0" fontId="71" fillId="0" borderId="23" xfId="183" applyFont="1" applyBorder="1" applyAlignment="1">
      <alignment horizontal="center" vertical="center" wrapText="1"/>
    </xf>
    <xf numFmtId="0" fontId="0" fillId="0" borderId="17" xfId="0" applyBorder="1"/>
    <xf numFmtId="0" fontId="70" fillId="0" borderId="17" xfId="0" applyFont="1" applyFill="1" applyBorder="1"/>
    <xf numFmtId="4" fontId="18" fillId="0" borderId="61" xfId="0" applyNumberFormat="1" applyFont="1" applyBorder="1" applyAlignment="1">
      <alignment horizontal="right"/>
    </xf>
    <xf numFmtId="0" fontId="70" fillId="0" borderId="18" xfId="0" applyFont="1" applyBorder="1" applyAlignment="1">
      <alignment horizontal="right" indent="1"/>
    </xf>
    <xf numFmtId="166" fontId="21" fillId="0" borderId="129" xfId="90" applyNumberFormat="1" applyFont="1" applyFill="1" applyBorder="1" applyAlignment="1">
      <alignment vertical="center"/>
    </xf>
    <xf numFmtId="3" fontId="22" fillId="0" borderId="130" xfId="0" applyNumberFormat="1" applyFont="1" applyFill="1" applyBorder="1" applyAlignment="1">
      <alignment horizontal="right" indent="1"/>
    </xf>
    <xf numFmtId="3" fontId="22" fillId="0" borderId="126" xfId="0" applyNumberFormat="1" applyFont="1" applyFill="1" applyBorder="1" applyAlignment="1">
      <alignment horizontal="right" indent="1"/>
    </xf>
    <xf numFmtId="166" fontId="21" fillId="0" borderId="106" xfId="90" applyNumberFormat="1" applyFont="1" applyFill="1" applyBorder="1" applyAlignment="1">
      <alignment vertical="center"/>
    </xf>
    <xf numFmtId="3" fontId="22" fillId="0" borderId="105" xfId="0" applyNumberFormat="1" applyFont="1" applyFill="1" applyBorder="1" applyAlignment="1">
      <alignment horizontal="right" indent="1"/>
    </xf>
    <xf numFmtId="166" fontId="21" fillId="0" borderId="129" xfId="90" applyNumberFormat="1" applyFont="1" applyFill="1" applyBorder="1" applyAlignment="1">
      <alignment horizontal="center"/>
    </xf>
    <xf numFmtId="3" fontId="24" fillId="0" borderId="130" xfId="0" applyNumberFormat="1" applyFont="1" applyFill="1" applyBorder="1" applyAlignment="1">
      <alignment horizontal="right" indent="1"/>
    </xf>
    <xf numFmtId="3" fontId="22" fillId="0" borderId="0" xfId="0" applyNumberFormat="1" applyFont="1" applyFill="1" applyBorder="1" applyAlignment="1">
      <alignment vertical="top" wrapText="1"/>
    </xf>
    <xf numFmtId="0" fontId="74" fillId="0" borderId="0" xfId="0" applyFont="1" applyFill="1" applyBorder="1" applyAlignment="1">
      <alignment horizontal="left"/>
    </xf>
    <xf numFmtId="1" fontId="70" fillId="0" borderId="23" xfId="0" applyNumberFormat="1" applyFont="1" applyBorder="1" applyAlignment="1">
      <alignment horizontal="right" indent="1"/>
    </xf>
    <xf numFmtId="3" fontId="71" fillId="0" borderId="17" xfId="82" applyNumberFormat="1" applyFont="1" applyFill="1" applyBorder="1" applyAlignment="1">
      <alignment horizontal="left" vertical="center" wrapText="1" indent="1"/>
    </xf>
    <xf numFmtId="3" fontId="71" fillId="0" borderId="23" xfId="80" applyNumberFormat="1" applyFont="1" applyFill="1" applyBorder="1" applyAlignment="1">
      <alignment horizontal="center" vertical="center" wrapText="1"/>
    </xf>
    <xf numFmtId="3" fontId="71" fillId="0" borderId="62" xfId="82" applyNumberFormat="1" applyFont="1" applyFill="1" applyBorder="1" applyAlignment="1">
      <alignment horizontal="center" vertical="center" wrapText="1"/>
    </xf>
    <xf numFmtId="0" fontId="22" fillId="0" borderId="35" xfId="79" applyFont="1" applyFill="1" applyBorder="1" applyAlignment="1">
      <alignment horizontal="right" vertical="center" indent="3"/>
    </xf>
    <xf numFmtId="3" fontId="22" fillId="0" borderId="31" xfId="72" applyNumberFormat="1" applyFont="1" applyFill="1" applyBorder="1" applyAlignment="1">
      <alignment horizontal="right" vertical="center" indent="3"/>
    </xf>
    <xf numFmtId="3" fontId="22" fillId="0" borderId="31" xfId="79" applyNumberFormat="1" applyFont="1" applyFill="1" applyBorder="1" applyAlignment="1">
      <alignment horizontal="right" vertical="center" indent="3"/>
    </xf>
    <xf numFmtId="10" fontId="22" fillId="0" borderId="127" xfId="79" applyNumberFormat="1" applyFont="1" applyFill="1" applyBorder="1" applyAlignment="1">
      <alignment horizontal="right" vertical="center" indent="3"/>
    </xf>
    <xf numFmtId="3" fontId="22" fillId="0" borderId="35" xfId="72" applyNumberFormat="1" applyFont="1" applyFill="1" applyBorder="1" applyAlignment="1">
      <alignment horizontal="right" vertical="center" indent="2"/>
    </xf>
    <xf numFmtId="3" fontId="22" fillId="0" borderId="125" xfId="72" applyNumberFormat="1" applyFont="1" applyFill="1" applyBorder="1" applyAlignment="1">
      <alignment horizontal="right" vertical="center" indent="3"/>
    </xf>
    <xf numFmtId="3" fontId="18" fillId="0" borderId="125" xfId="79" applyNumberFormat="1" applyFont="1" applyFill="1" applyBorder="1" applyAlignment="1">
      <alignment horizontal="right" vertical="center" indent="2"/>
    </xf>
    <xf numFmtId="10" fontId="17" fillId="0" borderId="127" xfId="79" applyNumberFormat="1" applyFont="1" applyFill="1" applyBorder="1" applyAlignment="1">
      <alignment horizontal="right" vertical="center" indent="3"/>
    </xf>
    <xf numFmtId="3" fontId="21" fillId="0" borderId="23" xfId="79" applyNumberFormat="1" applyFont="1" applyFill="1" applyBorder="1" applyAlignment="1">
      <alignment horizontal="right" vertical="center" indent="3"/>
    </xf>
    <xf numFmtId="10" fontId="21" fillId="0" borderId="62" xfId="79" applyNumberFormat="1" applyFont="1" applyFill="1" applyBorder="1" applyAlignment="1">
      <alignment horizontal="right" vertical="center" indent="3"/>
    </xf>
    <xf numFmtId="0" fontId="69" fillId="0" borderId="122" xfId="0" applyNumberFormat="1" applyFont="1" applyFill="1" applyBorder="1"/>
    <xf numFmtId="0" fontId="69" fillId="0" borderId="63" xfId="0" applyNumberFormat="1" applyFont="1" applyFill="1" applyBorder="1"/>
    <xf numFmtId="0" fontId="69" fillId="0" borderId="62" xfId="0" applyNumberFormat="1" applyFont="1" applyFill="1" applyBorder="1"/>
    <xf numFmtId="10" fontId="70" fillId="0" borderId="61" xfId="90" applyNumberFormat="1" applyFont="1" applyBorder="1"/>
    <xf numFmtId="10" fontId="70" fillId="0" borderId="62" xfId="90" applyNumberFormat="1" applyFont="1" applyBorder="1"/>
    <xf numFmtId="3" fontId="54" fillId="0" borderId="0" xfId="79" applyNumberFormat="1" applyFont="1" applyFill="1" applyBorder="1" applyAlignment="1">
      <alignment horizontal="left" vertical="center" wrapText="1"/>
    </xf>
    <xf numFmtId="0" fontId="24" fillId="0" borderId="0" xfId="0" applyFont="1"/>
    <xf numFmtId="0" fontId="22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vertical="top" wrapText="1"/>
    </xf>
    <xf numFmtId="0" fontId="0" fillId="0" borderId="117" xfId="0" applyFont="1" applyBorder="1"/>
    <xf numFmtId="3" fontId="22" fillId="0" borderId="117" xfId="0" applyNumberFormat="1" applyFont="1" applyFill="1" applyBorder="1" applyAlignment="1">
      <alignment horizontal="left" vertical="center" wrapText="1"/>
    </xf>
    <xf numFmtId="0" fontId="0" fillId="0" borderId="117" xfId="0" applyFont="1" applyFill="1" applyBorder="1"/>
    <xf numFmtId="3" fontId="22" fillId="0" borderId="0" xfId="0" applyNumberFormat="1" applyFont="1" applyFill="1" applyBorder="1" applyAlignment="1">
      <alignment horizontal="left" vertical="center" wrapText="1"/>
    </xf>
    <xf numFmtId="0" fontId="0" fillId="0" borderId="117" xfId="0" applyFont="1" applyBorder="1" applyAlignment="1">
      <alignment wrapText="1"/>
    </xf>
    <xf numFmtId="0" fontId="22" fillId="0" borderId="117" xfId="0" applyFont="1" applyBorder="1"/>
    <xf numFmtId="0" fontId="0" fillId="0" borderId="117" xfId="0" applyFont="1" applyBorder="1" applyAlignment="1"/>
    <xf numFmtId="0" fontId="0" fillId="0" borderId="117" xfId="0" applyFont="1" applyFill="1" applyBorder="1" applyAlignment="1">
      <alignment wrapText="1"/>
    </xf>
    <xf numFmtId="0" fontId="0" fillId="0" borderId="117" xfId="0" applyFont="1" applyFill="1" applyBorder="1" applyAlignment="1"/>
    <xf numFmtId="3" fontId="0" fillId="0" borderId="119" xfId="0" applyNumberFormat="1" applyFont="1" applyBorder="1" applyAlignment="1">
      <alignment horizontal="right" wrapText="1"/>
    </xf>
    <xf numFmtId="3" fontId="0" fillId="0" borderId="126" xfId="0" applyNumberFormat="1" applyFont="1" applyBorder="1" applyAlignment="1">
      <alignment horizontal="right" wrapText="1"/>
    </xf>
    <xf numFmtId="10" fontId="0" fillId="0" borderId="126" xfId="0" applyNumberFormat="1" applyFont="1" applyFill="1" applyBorder="1" applyAlignment="1">
      <alignment horizontal="right" wrapText="1"/>
    </xf>
    <xf numFmtId="3" fontId="0" fillId="0" borderId="126" xfId="0" applyNumberFormat="1" applyFont="1" applyBorder="1"/>
    <xf numFmtId="10" fontId="0" fillId="0" borderId="126" xfId="0" applyNumberFormat="1" applyFont="1" applyFill="1" applyBorder="1"/>
    <xf numFmtId="0" fontId="0" fillId="0" borderId="126" xfId="0" applyBorder="1"/>
    <xf numFmtId="3" fontId="0" fillId="0" borderId="130" xfId="0" applyNumberFormat="1" applyFont="1" applyBorder="1"/>
    <xf numFmtId="0" fontId="0" fillId="0" borderId="130" xfId="0" applyBorder="1"/>
    <xf numFmtId="3" fontId="0" fillId="0" borderId="130" xfId="0" applyNumberFormat="1" applyBorder="1"/>
    <xf numFmtId="3" fontId="0" fillId="0" borderId="130" xfId="0" applyNumberFormat="1" applyFont="1" applyBorder="1" applyAlignment="1">
      <alignment horizontal="right" wrapText="1"/>
    </xf>
    <xf numFmtId="10" fontId="0" fillId="0" borderId="129" xfId="0" applyNumberFormat="1" applyFont="1" applyFill="1" applyBorder="1" applyAlignment="1">
      <alignment horizontal="right" wrapText="1"/>
    </xf>
    <xf numFmtId="3" fontId="0" fillId="0" borderId="126" xfId="0" applyNumberFormat="1" applyBorder="1" applyAlignment="1">
      <alignment horizontal="right"/>
    </xf>
    <xf numFmtId="3" fontId="0" fillId="0" borderId="130" xfId="0" applyNumberFormat="1" applyBorder="1" applyAlignment="1">
      <alignment horizontal="right"/>
    </xf>
    <xf numFmtId="3" fontId="0" fillId="0" borderId="129" xfId="0" applyNumberFormat="1" applyBorder="1"/>
    <xf numFmtId="3" fontId="100" fillId="0" borderId="126" xfId="207" applyNumberFormat="1" applyFill="1" applyBorder="1"/>
    <xf numFmtId="10" fontId="68" fillId="0" borderId="126" xfId="90" applyNumberFormat="1" applyFont="1" applyFill="1" applyBorder="1" applyAlignment="1">
      <alignment horizontal="right" vertical="center"/>
    </xf>
    <xf numFmtId="10" fontId="68" fillId="0" borderId="126" xfId="90" applyNumberFormat="1" applyFont="1" applyFill="1" applyBorder="1" applyAlignment="1">
      <alignment horizontal="center" vertical="center"/>
    </xf>
    <xf numFmtId="3" fontId="100" fillId="0" borderId="130" xfId="207" applyNumberFormat="1" applyFill="1" applyBorder="1"/>
    <xf numFmtId="3" fontId="100" fillId="0" borderId="129" xfId="207" applyNumberFormat="1" applyFill="1" applyBorder="1"/>
    <xf numFmtId="3" fontId="100" fillId="0" borderId="132" xfId="207" applyNumberFormat="1" applyFill="1" applyBorder="1"/>
    <xf numFmtId="3" fontId="68" fillId="0" borderId="129" xfId="207" applyNumberFormat="1" applyFont="1" applyFill="1" applyBorder="1"/>
    <xf numFmtId="3" fontId="24" fillId="0" borderId="129" xfId="207" applyNumberFormat="1" applyFont="1" applyFill="1" applyBorder="1"/>
    <xf numFmtId="10" fontId="68" fillId="0" borderId="129" xfId="90" applyNumberFormat="1" applyFont="1" applyBorder="1"/>
    <xf numFmtId="3" fontId="22" fillId="0" borderId="130" xfId="51" applyNumberFormat="1" applyFont="1" applyFill="1" applyBorder="1" applyAlignment="1">
      <alignment horizontal="right" vertical="center" indent="1"/>
    </xf>
    <xf numFmtId="2" fontId="22" fillId="0" borderId="129" xfId="51" applyNumberFormat="1" applyFont="1" applyFill="1" applyBorder="1" applyAlignment="1">
      <alignment horizontal="right" vertical="center" indent="1"/>
    </xf>
    <xf numFmtId="3" fontId="22" fillId="0" borderId="132" xfId="51" applyNumberFormat="1" applyFont="1" applyFill="1" applyBorder="1" applyAlignment="1">
      <alignment horizontal="right" vertical="center" indent="1"/>
    </xf>
    <xf numFmtId="3" fontId="22" fillId="0" borderId="123" xfId="51" applyNumberFormat="1" applyFont="1" applyFill="1" applyBorder="1" applyAlignment="1">
      <alignment horizontal="right" vertical="center" indent="1"/>
    </xf>
    <xf numFmtId="3" fontId="24" fillId="0" borderId="123" xfId="51" applyNumberFormat="1" applyFont="1" applyFill="1" applyBorder="1" applyAlignment="1">
      <alignment horizontal="right" vertical="center" indent="1"/>
    </xf>
    <xf numFmtId="2" fontId="24" fillId="0" borderId="129" xfId="51" applyNumberFormat="1" applyFont="1" applyFill="1" applyBorder="1" applyAlignment="1">
      <alignment horizontal="right" vertical="center" indent="1"/>
    </xf>
    <xf numFmtId="3" fontId="0" fillId="0" borderId="130" xfId="0" applyNumberFormat="1" applyFont="1" applyFill="1" applyBorder="1" applyAlignment="1">
      <alignment horizontal="right" indent="1"/>
    </xf>
    <xf numFmtId="10" fontId="17" fillId="0" borderId="129" xfId="90" applyNumberFormat="1" applyFont="1" applyFill="1" applyBorder="1" applyAlignment="1">
      <alignment horizontal="right" indent="1"/>
    </xf>
    <xf numFmtId="0" fontId="22" fillId="0" borderId="133" xfId="0" applyFont="1" applyFill="1" applyBorder="1" applyAlignment="1">
      <alignment horizontal="center"/>
    </xf>
    <xf numFmtId="10" fontId="22" fillId="0" borderId="129" xfId="90" applyNumberFormat="1" applyFont="1" applyFill="1" applyBorder="1" applyAlignment="1">
      <alignment horizontal="right" indent="1"/>
    </xf>
    <xf numFmtId="3" fontId="0" fillId="0" borderId="132" xfId="0" applyNumberFormat="1" applyFont="1" applyFill="1" applyBorder="1" applyAlignment="1">
      <alignment horizontal="right" indent="1"/>
    </xf>
    <xf numFmtId="0" fontId="22" fillId="0" borderId="122" xfId="0" applyFont="1" applyFill="1" applyBorder="1" applyAlignment="1">
      <alignment horizontal="center"/>
    </xf>
    <xf numFmtId="3" fontId="22" fillId="0" borderId="132" xfId="0" applyNumberFormat="1" applyFont="1" applyFill="1" applyBorder="1" applyAlignment="1">
      <alignment horizontal="right" indent="1"/>
    </xf>
    <xf numFmtId="0" fontId="0" fillId="0" borderId="124" xfId="0" applyFont="1" applyFill="1" applyBorder="1" applyAlignment="1">
      <alignment horizontal="center"/>
    </xf>
    <xf numFmtId="0" fontId="18" fillId="0" borderId="123" xfId="0" applyFont="1" applyFill="1" applyBorder="1" applyAlignment="1">
      <alignment horizontal="center"/>
    </xf>
    <xf numFmtId="10" fontId="0" fillId="0" borderId="129" xfId="0" applyNumberFormat="1" applyFont="1" applyFill="1" applyBorder="1" applyAlignment="1">
      <alignment horizontal="right" indent="1"/>
    </xf>
    <xf numFmtId="10" fontId="22" fillId="0" borderId="129" xfId="0" applyNumberFormat="1" applyFont="1" applyFill="1" applyBorder="1" applyAlignment="1">
      <alignment horizontal="right" indent="1"/>
    </xf>
    <xf numFmtId="3" fontId="22" fillId="0" borderId="123" xfId="0" applyNumberFormat="1" applyFont="1" applyFill="1" applyBorder="1" applyAlignment="1">
      <alignment horizontal="right" indent="1"/>
    </xf>
    <xf numFmtId="3" fontId="22" fillId="0" borderId="126" xfId="79" applyNumberFormat="1" applyFont="1" applyFill="1" applyBorder="1" applyAlignment="1">
      <alignment horizontal="right" vertical="center" wrapText="1" indent="3"/>
    </xf>
    <xf numFmtId="3" fontId="22" fillId="0" borderId="126" xfId="79" applyNumberFormat="1" applyFont="1" applyFill="1" applyBorder="1" applyAlignment="1">
      <alignment horizontal="right" vertical="center" wrapText="1" indent="4"/>
    </xf>
    <xf numFmtId="3" fontId="22" fillId="0" borderId="126" xfId="79" applyNumberFormat="1" applyFont="1" applyFill="1" applyBorder="1" applyAlignment="1">
      <alignment horizontal="center" vertical="center" wrapText="1"/>
    </xf>
    <xf numFmtId="3" fontId="21" fillId="0" borderId="126" xfId="79" applyNumberFormat="1" applyFont="1" applyFill="1" applyBorder="1" applyAlignment="1">
      <alignment horizontal="right" vertical="center" wrapText="1" indent="1"/>
    </xf>
    <xf numFmtId="3" fontId="21" fillId="0" borderId="140" xfId="79" applyNumberFormat="1" applyFont="1" applyFill="1" applyBorder="1" applyAlignment="1">
      <alignment vertical="center" wrapText="1"/>
    </xf>
    <xf numFmtId="3" fontId="24" fillId="0" borderId="126" xfId="79" applyNumberFormat="1" applyFont="1" applyFill="1" applyBorder="1" applyAlignment="1">
      <alignment horizontal="center" vertical="center" wrapText="1"/>
    </xf>
    <xf numFmtId="0" fontId="21" fillId="0" borderId="140" xfId="79" applyFont="1" applyFill="1" applyBorder="1" applyAlignment="1">
      <alignment vertical="top" wrapText="1"/>
    </xf>
    <xf numFmtId="3" fontId="22" fillId="0" borderId="131" xfId="79" applyNumberFormat="1" applyFont="1" applyFill="1" applyBorder="1" applyAlignment="1">
      <alignment horizontal="right" vertical="center" wrapText="1" indent="3"/>
    </xf>
    <xf numFmtId="3" fontId="22" fillId="0" borderId="126" xfId="79" applyNumberFormat="1" applyFont="1" applyFill="1" applyBorder="1" applyAlignment="1">
      <alignment horizontal="right" vertical="center" indent="3"/>
    </xf>
    <xf numFmtId="10" fontId="22" fillId="0" borderId="129" xfId="79" applyNumberFormat="1" applyFont="1" applyFill="1" applyBorder="1" applyAlignment="1">
      <alignment horizontal="right" vertical="center" indent="3"/>
    </xf>
    <xf numFmtId="10" fontId="17" fillId="0" borderId="129" xfId="79" applyNumberFormat="1" applyFont="1" applyFill="1" applyBorder="1" applyAlignment="1">
      <alignment horizontal="right" vertical="center" indent="3"/>
    </xf>
    <xf numFmtId="3" fontId="71" fillId="0" borderId="140" xfId="82" applyNumberFormat="1" applyFont="1" applyFill="1" applyBorder="1" applyAlignment="1">
      <alignment horizontal="left" vertical="center" wrapText="1" indent="1"/>
    </xf>
    <xf numFmtId="0" fontId="8" fillId="0" borderId="0" xfId="442"/>
    <xf numFmtId="0" fontId="8" fillId="0" borderId="0" xfId="442" applyBorder="1" applyAlignment="1">
      <alignment vertical="top"/>
    </xf>
    <xf numFmtId="2" fontId="104" fillId="0" borderId="111" xfId="442" applyNumberFormat="1" applyFont="1" applyBorder="1" applyAlignment="1">
      <alignment horizontal="center"/>
    </xf>
    <xf numFmtId="173" fontId="8" fillId="67" borderId="113" xfId="442" applyNumberFormat="1" applyFill="1" applyBorder="1" applyAlignment="1">
      <alignment horizontal="center"/>
    </xf>
    <xf numFmtId="173" fontId="8" fillId="67" borderId="115" xfId="442" applyNumberFormat="1" applyFill="1" applyBorder="1" applyAlignment="1">
      <alignment horizontal="center"/>
    </xf>
    <xf numFmtId="0" fontId="67" fillId="0" borderId="116" xfId="442" applyFont="1" applyBorder="1"/>
    <xf numFmtId="173" fontId="8" fillId="67" borderId="129" xfId="442" applyNumberFormat="1" applyFill="1" applyBorder="1" applyAlignment="1">
      <alignment horizontal="center"/>
    </xf>
    <xf numFmtId="173" fontId="8" fillId="67" borderId="117" xfId="442" applyNumberFormat="1" applyFill="1" applyBorder="1" applyAlignment="1">
      <alignment horizontal="center"/>
    </xf>
    <xf numFmtId="173" fontId="8" fillId="67" borderId="132" xfId="442" applyNumberFormat="1" applyFill="1" applyBorder="1" applyAlignment="1">
      <alignment horizontal="center"/>
    </xf>
    <xf numFmtId="0" fontId="67" fillId="0" borderId="104" xfId="442" applyFont="1" applyBorder="1"/>
    <xf numFmtId="173" fontId="8" fillId="68" borderId="117" xfId="442" applyNumberFormat="1" applyFill="1" applyBorder="1" applyAlignment="1">
      <alignment horizontal="center"/>
    </xf>
    <xf numFmtId="173" fontId="8" fillId="68" borderId="132" xfId="442" applyNumberFormat="1" applyFill="1" applyBorder="1" applyAlignment="1">
      <alignment horizontal="center"/>
    </xf>
    <xf numFmtId="1" fontId="8" fillId="67" borderId="117" xfId="442" applyNumberFormat="1" applyFill="1" applyBorder="1" applyAlignment="1">
      <alignment horizontal="center"/>
    </xf>
    <xf numFmtId="173" fontId="8" fillId="68" borderId="106" xfId="442" applyNumberFormat="1" applyFill="1" applyBorder="1" applyAlignment="1">
      <alignment horizontal="center"/>
    </xf>
    <xf numFmtId="173" fontId="8" fillId="67" borderId="126" xfId="442" applyNumberFormat="1" applyFill="1" applyBorder="1" applyAlignment="1">
      <alignment horizontal="center"/>
    </xf>
    <xf numFmtId="2" fontId="104" fillId="0" borderId="129" xfId="442" applyNumberFormat="1" applyFont="1" applyBorder="1" applyAlignment="1">
      <alignment horizontal="center"/>
    </xf>
    <xf numFmtId="173" fontId="8" fillId="68" borderId="129" xfId="442" applyNumberFormat="1" applyFill="1" applyBorder="1" applyAlignment="1">
      <alignment horizontal="center"/>
    </xf>
    <xf numFmtId="1" fontId="8" fillId="68" borderId="117" xfId="442" applyNumberFormat="1" applyFill="1" applyBorder="1" applyAlignment="1">
      <alignment horizontal="center"/>
    </xf>
    <xf numFmtId="1" fontId="8" fillId="68" borderId="132" xfId="442" applyNumberFormat="1" applyFill="1" applyBorder="1" applyAlignment="1">
      <alignment horizontal="center"/>
    </xf>
    <xf numFmtId="2" fontId="8" fillId="68" borderId="129" xfId="442" applyNumberFormat="1" applyFill="1" applyBorder="1" applyAlignment="1">
      <alignment horizontal="center"/>
    </xf>
    <xf numFmtId="2" fontId="104" fillId="0" borderId="106" xfId="442" applyNumberFormat="1" applyFont="1" applyBorder="1" applyAlignment="1">
      <alignment horizontal="center"/>
    </xf>
    <xf numFmtId="173" fontId="104" fillId="0" borderId="126" xfId="442" applyNumberFormat="1" applyFont="1" applyBorder="1" applyAlignment="1">
      <alignment horizontal="center"/>
    </xf>
    <xf numFmtId="173" fontId="8" fillId="67" borderId="141" xfId="442" applyNumberFormat="1" applyFill="1" applyBorder="1" applyAlignment="1">
      <alignment horizontal="center"/>
    </xf>
    <xf numFmtId="0" fontId="67" fillId="0" borderId="107" xfId="442" applyFont="1" applyBorder="1"/>
    <xf numFmtId="173" fontId="67" fillId="67" borderId="62" xfId="442" applyNumberFormat="1" applyFont="1" applyFill="1" applyBorder="1" applyAlignment="1">
      <alignment horizontal="center"/>
    </xf>
    <xf numFmtId="173" fontId="67" fillId="67" borderId="61" xfId="442" applyNumberFormat="1" applyFont="1" applyFill="1" applyBorder="1" applyAlignment="1">
      <alignment horizontal="center"/>
    </xf>
    <xf numFmtId="173" fontId="67" fillId="67" borderId="30" xfId="442" applyNumberFormat="1" applyFont="1" applyFill="1" applyBorder="1" applyAlignment="1">
      <alignment horizontal="center"/>
    </xf>
    <xf numFmtId="0" fontId="98" fillId="0" borderId="17" xfId="442" applyFont="1" applyBorder="1" applyAlignment="1">
      <alignment vertical="top"/>
    </xf>
    <xf numFmtId="0" fontId="8" fillId="0" borderId="0" xfId="442" applyBorder="1" applyAlignment="1">
      <alignment wrapText="1"/>
    </xf>
    <xf numFmtId="1" fontId="8" fillId="0" borderId="16" xfId="442" applyNumberFormat="1" applyBorder="1" applyAlignment="1">
      <alignment horizontal="center"/>
    </xf>
    <xf numFmtId="1" fontId="8" fillId="0" borderId="113" xfId="442" applyNumberFormat="1" applyBorder="1" applyAlignment="1">
      <alignment horizontal="center"/>
    </xf>
    <xf numFmtId="1" fontId="8" fillId="0" borderId="115" xfId="442" applyNumberFormat="1" applyBorder="1" applyAlignment="1">
      <alignment horizontal="center"/>
    </xf>
    <xf numFmtId="0" fontId="67" fillId="0" borderId="116" xfId="442" applyFont="1" applyBorder="1" applyAlignment="1">
      <alignment horizontal="left"/>
    </xf>
    <xf numFmtId="1" fontId="8" fillId="0" borderId="122" xfId="442" applyNumberFormat="1" applyBorder="1" applyAlignment="1">
      <alignment horizontal="center"/>
    </xf>
    <xf numFmtId="1" fontId="8" fillId="0" borderId="117" xfId="442" applyNumberFormat="1" applyBorder="1" applyAlignment="1">
      <alignment horizontal="center"/>
    </xf>
    <xf numFmtId="1" fontId="8" fillId="0" borderId="132" xfId="442" applyNumberFormat="1" applyBorder="1" applyAlignment="1">
      <alignment horizontal="center"/>
    </xf>
    <xf numFmtId="0" fontId="67" fillId="0" borderId="104" xfId="442" applyFont="1" applyBorder="1" applyAlignment="1">
      <alignment horizontal="left"/>
    </xf>
    <xf numFmtId="1" fontId="8" fillId="0" borderId="15" xfId="442" applyNumberFormat="1" applyBorder="1" applyAlignment="1">
      <alignment horizontal="center"/>
    </xf>
    <xf numFmtId="1" fontId="8" fillId="0" borderId="28" xfId="442" applyNumberFormat="1" applyBorder="1" applyAlignment="1">
      <alignment horizontal="center"/>
    </xf>
    <xf numFmtId="1" fontId="8" fillId="0" borderId="19" xfId="442" applyNumberFormat="1" applyBorder="1" applyAlignment="1">
      <alignment horizontal="center"/>
    </xf>
    <xf numFmtId="0" fontId="67" fillId="0" borderId="20" xfId="442" applyFont="1" applyBorder="1" applyAlignment="1">
      <alignment horizontal="left"/>
    </xf>
    <xf numFmtId="0" fontId="98" fillId="67" borderId="18" xfId="442" applyFont="1" applyFill="1" applyBorder="1" applyAlignment="1">
      <alignment horizontal="center" vertical="center" wrapText="1"/>
    </xf>
    <xf numFmtId="0" fontId="21" fillId="67" borderId="30" xfId="206" applyFont="1" applyFill="1" applyBorder="1" applyAlignment="1">
      <alignment horizontal="center" vertical="center" wrapText="1"/>
    </xf>
    <xf numFmtId="0" fontId="71" fillId="67" borderId="17" xfId="442" applyFont="1" applyFill="1" applyBorder="1" applyAlignment="1">
      <alignment horizontal="center" vertical="center"/>
    </xf>
    <xf numFmtId="0" fontId="71" fillId="0" borderId="0" xfId="443" applyFont="1"/>
    <xf numFmtId="0" fontId="107" fillId="0" borderId="0" xfId="442" applyFont="1" applyBorder="1" applyAlignment="1"/>
    <xf numFmtId="175" fontId="100" fillId="0" borderId="113" xfId="442" applyNumberFormat="1" applyFont="1" applyBorder="1" applyAlignment="1">
      <alignment horizontal="center"/>
    </xf>
    <xf numFmtId="175" fontId="100" fillId="0" borderId="112" xfId="442" applyNumberFormat="1" applyFont="1" applyBorder="1" applyAlignment="1">
      <alignment horizontal="center"/>
    </xf>
    <xf numFmtId="0" fontId="98" fillId="0" borderId="116" xfId="442" applyFont="1" applyBorder="1" applyAlignment="1">
      <alignment horizontal="left"/>
    </xf>
    <xf numFmtId="175" fontId="100" fillId="0" borderId="129" xfId="442" applyNumberFormat="1" applyFont="1" applyBorder="1" applyAlignment="1">
      <alignment horizontal="center"/>
    </xf>
    <xf numFmtId="175" fontId="100" fillId="0" borderId="117" xfId="442" applyNumberFormat="1" applyFont="1" applyBorder="1" applyAlignment="1">
      <alignment horizontal="center"/>
    </xf>
    <xf numFmtId="175" fontId="100" fillId="0" borderId="130" xfId="442" applyNumberFormat="1" applyFont="1" applyBorder="1" applyAlignment="1">
      <alignment horizontal="center"/>
    </xf>
    <xf numFmtId="0" fontId="98" fillId="0" borderId="104" xfId="442" applyFont="1" applyBorder="1" applyAlignment="1">
      <alignment horizontal="left"/>
    </xf>
    <xf numFmtId="175" fontId="100" fillId="0" borderId="106" xfId="442" applyNumberFormat="1" applyFont="1" applyBorder="1" applyAlignment="1">
      <alignment horizontal="center"/>
    </xf>
    <xf numFmtId="175" fontId="100" fillId="0" borderId="126" xfId="442" applyNumberFormat="1" applyFont="1" applyBorder="1" applyAlignment="1">
      <alignment horizontal="center"/>
    </xf>
    <xf numFmtId="175" fontId="100" fillId="0" borderId="105" xfId="442" applyNumberFormat="1" applyFont="1" applyBorder="1" applyAlignment="1">
      <alignment horizontal="center"/>
    </xf>
    <xf numFmtId="0" fontId="98" fillId="0" borderId="107" xfId="442" applyFont="1" applyBorder="1" applyAlignment="1">
      <alignment horizontal="left"/>
    </xf>
    <xf numFmtId="0" fontId="98" fillId="67" borderId="62" xfId="442" applyFont="1" applyFill="1" applyBorder="1" applyAlignment="1">
      <alignment horizontal="center" vertical="center" wrapText="1"/>
    </xf>
    <xf numFmtId="0" fontId="98" fillId="67" borderId="30" xfId="442" applyFont="1" applyFill="1" applyBorder="1" applyAlignment="1">
      <alignment horizontal="center" vertical="center" wrapText="1"/>
    </xf>
    <xf numFmtId="3" fontId="8" fillId="0" borderId="111" xfId="442" applyNumberFormat="1" applyBorder="1"/>
    <xf numFmtId="3" fontId="8" fillId="0" borderId="115" xfId="442" applyNumberFormat="1" applyBorder="1"/>
    <xf numFmtId="3" fontId="8" fillId="0" borderId="113" xfId="442" applyNumberFormat="1" applyBorder="1"/>
    <xf numFmtId="3" fontId="8" fillId="0" borderId="112" xfId="442" applyNumberFormat="1" applyBorder="1"/>
    <xf numFmtId="3" fontId="8" fillId="0" borderId="25" xfId="442" applyNumberFormat="1" applyBorder="1"/>
    <xf numFmtId="0" fontId="69" fillId="0" borderId="116" xfId="442" applyFont="1" applyBorder="1" applyAlignment="1"/>
    <xf numFmtId="3" fontId="8" fillId="0" borderId="129" xfId="442" applyNumberFormat="1" applyBorder="1"/>
    <xf numFmtId="3" fontId="8" fillId="0" borderId="132" xfId="442" applyNumberFormat="1" applyBorder="1"/>
    <xf numFmtId="3" fontId="8" fillId="0" borderId="117" xfId="442" applyNumberFormat="1" applyBorder="1"/>
    <xf numFmtId="3" fontId="8" fillId="0" borderId="130" xfId="442" applyNumberFormat="1" applyBorder="1"/>
    <xf numFmtId="3" fontId="8" fillId="0" borderId="155" xfId="442" applyNumberFormat="1" applyBorder="1"/>
    <xf numFmtId="0" fontId="69" fillId="0" borderId="104" xfId="442" applyFont="1" applyBorder="1" applyAlignment="1"/>
    <xf numFmtId="3" fontId="24" fillId="0" borderId="155" xfId="442" applyNumberFormat="1" applyFont="1" applyBorder="1"/>
    <xf numFmtId="3" fontId="8" fillId="0" borderId="14" xfId="442" applyNumberFormat="1" applyBorder="1"/>
    <xf numFmtId="3" fontId="8" fillId="0" borderId="19" xfId="442" applyNumberFormat="1" applyBorder="1"/>
    <xf numFmtId="3" fontId="8" fillId="0" borderId="28" xfId="442" applyNumberFormat="1" applyBorder="1"/>
    <xf numFmtId="3" fontId="8" fillId="0" borderId="13" xfId="442" applyNumberFormat="1" applyBorder="1"/>
    <xf numFmtId="3" fontId="8" fillId="0" borderId="24" xfId="442" applyNumberFormat="1" applyBorder="1"/>
    <xf numFmtId="0" fontId="69" fillId="0" borderId="20" xfId="442" applyFont="1" applyBorder="1" applyAlignment="1"/>
    <xf numFmtId="3" fontId="17" fillId="0" borderId="152" xfId="67" applyNumberFormat="1" applyBorder="1"/>
    <xf numFmtId="3" fontId="17" fillId="0" borderId="156" xfId="67" applyNumberFormat="1" applyBorder="1"/>
    <xf numFmtId="3" fontId="17" fillId="0" borderId="157" xfId="67" applyNumberFormat="1" applyBorder="1"/>
    <xf numFmtId="3" fontId="17" fillId="0" borderId="151" xfId="67" applyNumberFormat="1" applyBorder="1"/>
    <xf numFmtId="3" fontId="17" fillId="0" borderId="158" xfId="67" applyNumberFormat="1" applyBorder="1"/>
    <xf numFmtId="0" fontId="69" fillId="0" borderId="150" xfId="67" applyFont="1" applyBorder="1" applyAlignment="1"/>
    <xf numFmtId="3" fontId="17" fillId="0" borderId="129" xfId="67" applyNumberFormat="1" applyBorder="1"/>
    <xf numFmtId="3" fontId="17" fillId="0" borderId="132" xfId="67" applyNumberFormat="1" applyBorder="1"/>
    <xf numFmtId="3" fontId="17" fillId="0" borderId="117" xfId="67" applyNumberFormat="1" applyBorder="1"/>
    <xf numFmtId="3" fontId="17" fillId="0" borderId="130" xfId="67" applyNumberFormat="1" applyBorder="1"/>
    <xf numFmtId="3" fontId="17" fillId="0" borderId="155" xfId="67" applyNumberFormat="1" applyBorder="1"/>
    <xf numFmtId="0" fontId="69" fillId="0" borderId="104" xfId="67" applyFont="1" applyBorder="1" applyAlignment="1"/>
    <xf numFmtId="3" fontId="24" fillId="0" borderId="155" xfId="67" applyNumberFormat="1" applyFont="1" applyBorder="1"/>
    <xf numFmtId="3" fontId="17" fillId="0" borderId="106" xfId="67" applyNumberFormat="1" applyBorder="1"/>
    <xf numFmtId="3" fontId="17" fillId="0" borderId="141" xfId="67" applyNumberFormat="1" applyBorder="1"/>
    <xf numFmtId="3" fontId="17" fillId="0" borderId="126" xfId="67" applyNumberFormat="1" applyBorder="1"/>
    <xf numFmtId="3" fontId="17" fillId="0" borderId="105" xfId="67" applyNumberFormat="1" applyBorder="1"/>
    <xf numFmtId="3" fontId="17" fillId="0" borderId="108" xfId="67" applyNumberFormat="1" applyBorder="1"/>
    <xf numFmtId="0" fontId="69" fillId="0" borderId="107" xfId="67" applyFont="1" applyBorder="1" applyAlignment="1"/>
    <xf numFmtId="3" fontId="8" fillId="0" borderId="152" xfId="442" applyNumberFormat="1" applyBorder="1"/>
    <xf numFmtId="3" fontId="8" fillId="0" borderId="156" xfId="442" applyNumberFormat="1" applyBorder="1"/>
    <xf numFmtId="3" fontId="8" fillId="0" borderId="157" xfId="442" applyNumberFormat="1" applyBorder="1"/>
    <xf numFmtId="3" fontId="8" fillId="0" borderId="151" xfId="442" applyNumberFormat="1" applyBorder="1"/>
    <xf numFmtId="3" fontId="8" fillId="0" borderId="158" xfId="442" applyNumberFormat="1" applyBorder="1"/>
    <xf numFmtId="0" fontId="69" fillId="0" borderId="150" xfId="442" applyFont="1" applyBorder="1" applyAlignment="1"/>
    <xf numFmtId="3" fontId="8" fillId="0" borderId="106" xfId="442" applyNumberFormat="1" applyBorder="1"/>
    <xf numFmtId="3" fontId="8" fillId="0" borderId="141" xfId="442" applyNumberFormat="1" applyBorder="1"/>
    <xf numFmtId="3" fontId="8" fillId="0" borderId="126" xfId="442" applyNumberFormat="1" applyBorder="1"/>
    <xf numFmtId="3" fontId="8" fillId="0" borderId="105" xfId="442" applyNumberFormat="1" applyBorder="1"/>
    <xf numFmtId="3" fontId="8" fillId="0" borderId="108" xfId="442" applyNumberFormat="1" applyBorder="1"/>
    <xf numFmtId="0" fontId="69" fillId="0" borderId="107" xfId="442" applyFont="1" applyBorder="1" applyAlignment="1"/>
    <xf numFmtId="3" fontId="8" fillId="0" borderId="0" xfId="442" applyNumberFormat="1"/>
    <xf numFmtId="3" fontId="17" fillId="0" borderId="111" xfId="67" applyNumberFormat="1" applyBorder="1"/>
    <xf numFmtId="3" fontId="17" fillId="0" borderId="115" xfId="67" applyNumberFormat="1" applyBorder="1"/>
    <xf numFmtId="3" fontId="17" fillId="0" borderId="14" xfId="67" applyNumberFormat="1" applyBorder="1"/>
    <xf numFmtId="3" fontId="17" fillId="0" borderId="19" xfId="67" applyNumberFormat="1" applyBorder="1"/>
    <xf numFmtId="0" fontId="71" fillId="0" borderId="154" xfId="442" applyFont="1" applyBorder="1" applyAlignment="1">
      <alignment horizontal="center" vertical="center" wrapText="1"/>
    </xf>
    <xf numFmtId="0" fontId="71" fillId="0" borderId="74" xfId="442" applyFont="1" applyBorder="1" applyAlignment="1">
      <alignment horizontal="center" vertical="center" wrapText="1"/>
    </xf>
    <xf numFmtId="0" fontId="70" fillId="0" borderId="44" xfId="442" applyFont="1" applyBorder="1" applyAlignment="1">
      <alignment horizontal="center" vertical="center"/>
    </xf>
    <xf numFmtId="0" fontId="70" fillId="0" borderId="159" xfId="442" applyFont="1" applyBorder="1" applyAlignment="1">
      <alignment horizontal="center" vertical="center" wrapText="1"/>
    </xf>
    <xf numFmtId="0" fontId="70" fillId="0" borderId="74" xfId="442" applyFont="1" applyBorder="1" applyAlignment="1">
      <alignment horizontal="center" vertical="center" wrapText="1"/>
    </xf>
    <xf numFmtId="0" fontId="70" fillId="0" borderId="58" xfId="442" applyFont="1" applyBorder="1" applyAlignment="1">
      <alignment horizontal="center" vertical="center" wrapText="1"/>
    </xf>
    <xf numFmtId="0" fontId="71" fillId="0" borderId="32" xfId="442" applyFont="1" applyBorder="1" applyAlignment="1">
      <alignment horizontal="center" vertical="center" wrapText="1"/>
    </xf>
    <xf numFmtId="0" fontId="71" fillId="0" borderId="31" xfId="442" applyFont="1" applyBorder="1" applyAlignment="1">
      <alignment horizontal="center" vertical="center" wrapText="1"/>
    </xf>
    <xf numFmtId="0" fontId="70" fillId="0" borderId="47" xfId="442" applyFont="1" applyBorder="1" applyAlignment="1">
      <alignment horizontal="center" vertical="center" wrapText="1"/>
    </xf>
    <xf numFmtId="0" fontId="71" fillId="0" borderId="118" xfId="442" applyFont="1" applyBorder="1" applyAlignment="1">
      <alignment horizontal="center" vertical="center" wrapText="1"/>
    </xf>
    <xf numFmtId="0" fontId="70" fillId="0" borderId="35" xfId="442" applyFont="1" applyBorder="1" applyAlignment="1">
      <alignment horizontal="center" vertical="center" wrapText="1"/>
    </xf>
    <xf numFmtId="3" fontId="68" fillId="0" borderId="141" xfId="207" applyNumberFormat="1" applyFont="1" applyFill="1" applyBorder="1" applyAlignment="1">
      <alignment horizontal="right" vertical="center"/>
    </xf>
    <xf numFmtId="3" fontId="100" fillId="0" borderId="155" xfId="207" applyNumberFormat="1" applyFill="1" applyBorder="1"/>
    <xf numFmtId="3" fontId="100" fillId="0" borderId="117" xfId="207" applyNumberFormat="1" applyFill="1" applyBorder="1"/>
    <xf numFmtId="3" fontId="100" fillId="0" borderId="141" xfId="207" applyNumberFormat="1" applyFill="1" applyBorder="1"/>
    <xf numFmtId="3" fontId="70" fillId="0" borderId="30" xfId="207" applyNumberFormat="1" applyFont="1" applyFill="1" applyBorder="1" applyAlignment="1">
      <alignment horizontal="right" vertical="center"/>
    </xf>
    <xf numFmtId="3" fontId="70" fillId="0" borderId="17" xfId="207" applyNumberFormat="1" applyFont="1" applyFill="1" applyBorder="1"/>
    <xf numFmtId="3" fontId="70" fillId="0" borderId="63" xfId="207" applyNumberFormat="1" applyFont="1" applyFill="1" applyBorder="1"/>
    <xf numFmtId="3" fontId="70" fillId="0" borderId="61" xfId="207" applyNumberFormat="1" applyFont="1" applyFill="1" applyBorder="1"/>
    <xf numFmtId="3" fontId="70" fillId="0" borderId="30" xfId="207" applyNumberFormat="1" applyFont="1" applyFill="1" applyBorder="1"/>
    <xf numFmtId="3" fontId="68" fillId="0" borderId="152" xfId="207" applyNumberFormat="1" applyFont="1" applyFill="1" applyBorder="1"/>
    <xf numFmtId="10" fontId="68" fillId="0" borderId="31" xfId="90" applyNumberFormat="1" applyFont="1" applyFill="1" applyBorder="1" applyAlignment="1">
      <alignment horizontal="center" vertical="center"/>
    </xf>
    <xf numFmtId="10" fontId="68" fillId="0" borderId="31" xfId="90" applyNumberFormat="1" applyFont="1" applyFill="1" applyBorder="1" applyAlignment="1">
      <alignment horizontal="right" vertical="center"/>
    </xf>
    <xf numFmtId="3" fontId="68" fillId="0" borderId="35" xfId="207" applyNumberFormat="1" applyFont="1" applyFill="1" applyBorder="1" applyAlignment="1">
      <alignment horizontal="right" vertical="center"/>
    </xf>
    <xf numFmtId="3" fontId="100" fillId="0" borderId="158" xfId="207" applyNumberFormat="1" applyFill="1" applyBorder="1"/>
    <xf numFmtId="3" fontId="100" fillId="0" borderId="157" xfId="207" applyNumberFormat="1" applyFill="1" applyBorder="1"/>
    <xf numFmtId="3" fontId="100" fillId="0" borderId="156" xfId="207" applyNumberFormat="1" applyFill="1" applyBorder="1"/>
    <xf numFmtId="3" fontId="100" fillId="0" borderId="152" xfId="207" applyNumberFormat="1" applyFill="1" applyBorder="1"/>
    <xf numFmtId="3" fontId="100" fillId="0" borderId="151" xfId="207" applyNumberFormat="1" applyFill="1" applyBorder="1"/>
    <xf numFmtId="0" fontId="18" fillId="0" borderId="153" xfId="207" applyFont="1" applyFill="1" applyBorder="1"/>
    <xf numFmtId="10" fontId="70" fillId="0" borderId="61" xfId="90" applyNumberFormat="1" applyFont="1" applyFill="1" applyBorder="1"/>
    <xf numFmtId="10" fontId="68" fillId="0" borderId="157" xfId="90" applyNumberFormat="1" applyFont="1" applyFill="1" applyBorder="1"/>
    <xf numFmtId="3" fontId="70" fillId="0" borderId="46" xfId="207" applyNumberFormat="1" applyFont="1" applyFill="1" applyBorder="1"/>
    <xf numFmtId="10" fontId="68" fillId="0" borderId="117" xfId="90" applyNumberFormat="1" applyFont="1" applyFill="1" applyBorder="1"/>
    <xf numFmtId="10" fontId="68" fillId="0" borderId="117" xfId="90" applyNumberFormat="1" applyFont="1" applyFill="1" applyBorder="1" applyAlignment="1"/>
    <xf numFmtId="3" fontId="70" fillId="0" borderId="62" xfId="207" applyNumberFormat="1" applyFont="1" applyBorder="1"/>
    <xf numFmtId="3" fontId="70" fillId="0" borderId="30" xfId="207" applyNumberFormat="1" applyFont="1" applyBorder="1"/>
    <xf numFmtId="3" fontId="70" fillId="0" borderId="17" xfId="207" applyNumberFormat="1" applyFont="1" applyBorder="1"/>
    <xf numFmtId="3" fontId="70" fillId="0" borderId="63" xfId="207" applyNumberFormat="1" applyFont="1" applyBorder="1"/>
    <xf numFmtId="3" fontId="70" fillId="0" borderId="61" xfId="207" applyNumberFormat="1" applyFont="1" applyBorder="1"/>
    <xf numFmtId="3" fontId="70" fillId="0" borderId="23" xfId="207" applyNumberFormat="1" applyFont="1" applyBorder="1"/>
    <xf numFmtId="0" fontId="18" fillId="0" borderId="42" xfId="207" applyFont="1" applyFill="1" applyBorder="1" applyAlignment="1">
      <alignment horizontal="left"/>
    </xf>
    <xf numFmtId="3" fontId="68" fillId="0" borderId="129" xfId="207" applyNumberFormat="1" applyFont="1" applyBorder="1"/>
    <xf numFmtId="10" fontId="68" fillId="0" borderId="126" xfId="90" applyNumberFormat="1" applyFont="1" applyBorder="1" applyAlignment="1">
      <alignment horizontal="center" vertical="center"/>
    </xf>
    <xf numFmtId="10" fontId="68" fillId="0" borderId="117" xfId="90" applyNumberFormat="1" applyFont="1" applyBorder="1"/>
    <xf numFmtId="3" fontId="68" fillId="0" borderId="141" xfId="207" applyNumberFormat="1" applyFont="1" applyBorder="1" applyAlignment="1">
      <alignment horizontal="right" vertical="center"/>
    </xf>
    <xf numFmtId="3" fontId="70" fillId="0" borderId="46" xfId="207" applyNumberFormat="1" applyFont="1" applyBorder="1"/>
    <xf numFmtId="3" fontId="100" fillId="0" borderId="158" xfId="207" applyNumberFormat="1" applyBorder="1"/>
    <xf numFmtId="3" fontId="100" fillId="0" borderId="157" xfId="207" applyNumberFormat="1" applyBorder="1"/>
    <xf numFmtId="3" fontId="100" fillId="0" borderId="156" xfId="207" applyNumberFormat="1" applyBorder="1"/>
    <xf numFmtId="3" fontId="100" fillId="0" borderId="152" xfId="207" applyNumberFormat="1" applyBorder="1"/>
    <xf numFmtId="3" fontId="100" fillId="0" borderId="151" xfId="207" applyNumberFormat="1" applyBorder="1"/>
    <xf numFmtId="0" fontId="18" fillId="0" borderId="110" xfId="207" applyFont="1" applyBorder="1"/>
    <xf numFmtId="3" fontId="70" fillId="0" borderId="107" xfId="207" applyNumberFormat="1" applyFont="1" applyBorder="1"/>
    <xf numFmtId="3" fontId="100" fillId="0" borderId="155" xfId="207" applyNumberFormat="1" applyBorder="1"/>
    <xf numFmtId="3" fontId="100" fillId="0" borderId="117" xfId="207" applyNumberFormat="1" applyBorder="1"/>
    <xf numFmtId="3" fontId="100" fillId="0" borderId="132" xfId="207" applyNumberFormat="1" applyBorder="1"/>
    <xf numFmtId="3" fontId="100" fillId="0" borderId="129" xfId="207" applyNumberFormat="1" applyBorder="1"/>
    <xf numFmtId="3" fontId="100" fillId="0" borderId="130" xfId="207" applyNumberFormat="1" applyBorder="1"/>
    <xf numFmtId="10" fontId="68" fillId="0" borderId="126" xfId="90" applyNumberFormat="1" applyFont="1" applyBorder="1" applyAlignment="1">
      <alignment horizontal="center"/>
    </xf>
    <xf numFmtId="10" fontId="68" fillId="0" borderId="117" xfId="90" applyNumberFormat="1" applyFont="1" applyBorder="1" applyAlignment="1"/>
    <xf numFmtId="3" fontId="68" fillId="0" borderId="141" xfId="207" applyNumberFormat="1" applyFont="1" applyBorder="1" applyAlignment="1">
      <alignment horizontal="right"/>
    </xf>
    <xf numFmtId="3" fontId="68" fillId="0" borderId="106" xfId="207" applyNumberFormat="1" applyFont="1" applyBorder="1" applyAlignment="1">
      <alignment horizontal="right" vertical="center"/>
    </xf>
    <xf numFmtId="10" fontId="68" fillId="0" borderId="126" xfId="90" applyNumberFormat="1" applyFont="1" applyBorder="1" applyAlignment="1">
      <alignment horizontal="right" vertical="center"/>
    </xf>
    <xf numFmtId="3" fontId="100" fillId="0" borderId="108" xfId="207" applyNumberFormat="1" applyBorder="1"/>
    <xf numFmtId="3" fontId="100" fillId="0" borderId="126" xfId="207" applyNumberFormat="1" applyBorder="1"/>
    <xf numFmtId="3" fontId="100" fillId="0" borderId="141" xfId="207" applyNumberFormat="1" applyBorder="1"/>
    <xf numFmtId="3" fontId="100" fillId="0" borderId="106" xfId="207" applyNumberFormat="1" applyBorder="1"/>
    <xf numFmtId="3" fontId="100" fillId="0" borderId="105" xfId="207" applyNumberFormat="1" applyBorder="1"/>
    <xf numFmtId="0" fontId="18" fillId="0" borderId="109" xfId="207" applyFont="1" applyBorder="1"/>
    <xf numFmtId="0" fontId="70" fillId="0" borderId="63" xfId="207" applyFont="1" applyBorder="1" applyAlignment="1">
      <alignment horizontal="center" vertical="center" wrapText="1"/>
    </xf>
    <xf numFmtId="0" fontId="70" fillId="0" borderId="61" xfId="207" applyFont="1" applyBorder="1" applyAlignment="1">
      <alignment horizontal="center" vertical="center" wrapText="1"/>
    </xf>
    <xf numFmtId="0" fontId="70" fillId="0" borderId="30" xfId="207" applyFont="1" applyBorder="1" applyAlignment="1">
      <alignment horizontal="center" vertical="center" wrapText="1"/>
    </xf>
    <xf numFmtId="0" fontId="70" fillId="0" borderId="62" xfId="207" applyFont="1" applyBorder="1" applyAlignment="1">
      <alignment horizontal="center" vertical="center" wrapText="1"/>
    </xf>
    <xf numFmtId="0" fontId="70" fillId="0" borderId="23" xfId="207" applyFont="1" applyBorder="1" applyAlignment="1">
      <alignment horizontal="center" vertical="center" wrapText="1"/>
    </xf>
    <xf numFmtId="0" fontId="70" fillId="0" borderId="17" xfId="207" applyFont="1" applyBorder="1" applyAlignment="1">
      <alignment horizontal="center" vertical="center" wrapText="1"/>
    </xf>
    <xf numFmtId="0" fontId="71" fillId="0" borderId="37" xfId="207" applyFont="1" applyBorder="1" applyAlignment="1">
      <alignment horizontal="center" vertical="center" wrapText="1"/>
    </xf>
    <xf numFmtId="3" fontId="8" fillId="0" borderId="111" xfId="442" applyNumberFormat="1" applyFont="1" applyBorder="1"/>
    <xf numFmtId="3" fontId="8" fillId="0" borderId="115" xfId="442" applyNumberFormat="1" applyFont="1" applyBorder="1"/>
    <xf numFmtId="3" fontId="8" fillId="0" borderId="113" xfId="442" applyNumberFormat="1" applyFont="1" applyBorder="1"/>
    <xf numFmtId="3" fontId="8" fillId="0" borderId="112" xfId="442" applyNumberFormat="1" applyFont="1" applyBorder="1"/>
    <xf numFmtId="3" fontId="8" fillId="0" borderId="25" xfId="442" applyNumberFormat="1" applyFont="1" applyBorder="1"/>
    <xf numFmtId="0" fontId="8" fillId="0" borderId="116" xfId="442" applyBorder="1" applyAlignment="1">
      <alignment horizontal="left"/>
    </xf>
    <xf numFmtId="3" fontId="8" fillId="0" borderId="129" xfId="442" applyNumberFormat="1" applyFont="1" applyBorder="1"/>
    <xf numFmtId="3" fontId="8" fillId="0" borderId="132" xfId="442" applyNumberFormat="1" applyFont="1" applyBorder="1"/>
    <xf numFmtId="3" fontId="8" fillId="0" borderId="117" xfId="442" applyNumberFormat="1" applyFont="1" applyBorder="1"/>
    <xf numFmtId="3" fontId="8" fillId="0" borderId="130" xfId="442" applyNumberFormat="1" applyFont="1" applyBorder="1"/>
    <xf numFmtId="3" fontId="8" fillId="0" borderId="155" xfId="442" applyNumberFormat="1" applyFont="1" applyBorder="1"/>
    <xf numFmtId="0" fontId="8" fillId="0" borderId="104" xfId="442" applyBorder="1" applyAlignment="1">
      <alignment horizontal="left"/>
    </xf>
    <xf numFmtId="3" fontId="8" fillId="0" borderId="14" xfId="442" applyNumberFormat="1" applyFont="1" applyBorder="1"/>
    <xf numFmtId="3" fontId="8" fillId="0" borderId="19" xfId="442" applyNumberFormat="1" applyFont="1" applyBorder="1"/>
    <xf numFmtId="3" fontId="8" fillId="0" borderId="28" xfId="442" applyNumberFormat="1" applyFont="1" applyBorder="1"/>
    <xf numFmtId="3" fontId="8" fillId="0" borderId="13" xfId="442" applyNumberFormat="1" applyFont="1" applyBorder="1"/>
    <xf numFmtId="3" fontId="8" fillId="0" borderId="24" xfId="442" applyNumberFormat="1" applyFont="1" applyBorder="1"/>
    <xf numFmtId="0" fontId="8" fillId="0" borderId="20" xfId="442" applyBorder="1" applyAlignment="1">
      <alignment horizontal="left"/>
    </xf>
    <xf numFmtId="3" fontId="17" fillId="0" borderId="152" xfId="67" applyNumberFormat="1" applyFont="1" applyBorder="1"/>
    <xf numFmtId="3" fontId="17" fillId="0" borderId="156" xfId="67" applyNumberFormat="1" applyFont="1" applyBorder="1"/>
    <xf numFmtId="3" fontId="17" fillId="0" borderId="157" xfId="67" applyNumberFormat="1" applyFont="1" applyBorder="1"/>
    <xf numFmtId="3" fontId="17" fillId="0" borderId="151" xfId="67" applyNumberFormat="1" applyFont="1" applyBorder="1"/>
    <xf numFmtId="3" fontId="17" fillId="0" borderId="158" xfId="67" applyNumberFormat="1" applyFont="1" applyBorder="1"/>
    <xf numFmtId="0" fontId="17" fillId="0" borderId="150" xfId="67" applyBorder="1" applyAlignment="1">
      <alignment horizontal="left"/>
    </xf>
    <xf numFmtId="3" fontId="17" fillId="0" borderId="129" xfId="67" applyNumberFormat="1" applyFont="1" applyBorder="1"/>
    <xf numFmtId="3" fontId="17" fillId="0" borderId="132" xfId="67" applyNumberFormat="1" applyFont="1" applyBorder="1"/>
    <xf numFmtId="3" fontId="17" fillId="0" borderId="117" xfId="67" applyNumberFormat="1" applyFont="1" applyBorder="1"/>
    <xf numFmtId="3" fontId="17" fillId="0" borderId="130" xfId="67" applyNumberFormat="1" applyFont="1" applyBorder="1"/>
    <xf numFmtId="3" fontId="17" fillId="0" borderId="155" xfId="67" applyNumberFormat="1" applyFont="1" applyBorder="1"/>
    <xf numFmtId="0" fontId="17" fillId="0" borderId="104" xfId="67" applyBorder="1" applyAlignment="1">
      <alignment horizontal="left"/>
    </xf>
    <xf numFmtId="3" fontId="17" fillId="0" borderId="106" xfId="67" applyNumberFormat="1" applyFont="1" applyBorder="1"/>
    <xf numFmtId="3" fontId="17" fillId="0" borderId="141" xfId="67" applyNumberFormat="1" applyFont="1" applyBorder="1"/>
    <xf numFmtId="3" fontId="17" fillId="0" borderId="126" xfId="67" applyNumberFormat="1" applyFont="1" applyBorder="1"/>
    <xf numFmtId="3" fontId="17" fillId="0" borderId="105" xfId="67" applyNumberFormat="1" applyFont="1" applyBorder="1"/>
    <xf numFmtId="3" fontId="17" fillId="0" borderId="108" xfId="67" applyNumberFormat="1" applyFont="1" applyBorder="1"/>
    <xf numFmtId="0" fontId="17" fillId="0" borderId="107" xfId="67" applyBorder="1" applyAlignment="1">
      <alignment horizontal="left"/>
    </xf>
    <xf numFmtId="3" fontId="8" fillId="0" borderId="152" xfId="442" applyNumberFormat="1" applyFont="1" applyBorder="1"/>
    <xf numFmtId="3" fontId="8" fillId="0" borderId="156" xfId="442" applyNumberFormat="1" applyFont="1" applyBorder="1"/>
    <xf numFmtId="3" fontId="8" fillId="0" borderId="157" xfId="442" applyNumberFormat="1" applyFont="1" applyBorder="1"/>
    <xf numFmtId="3" fontId="8" fillId="0" borderId="151" xfId="442" applyNumberFormat="1" applyFont="1" applyBorder="1"/>
    <xf numFmtId="3" fontId="8" fillId="0" borderId="158" xfId="442" applyNumberFormat="1" applyFont="1" applyBorder="1"/>
    <xf numFmtId="3" fontId="8" fillId="0" borderId="106" xfId="442" applyNumberFormat="1" applyFont="1" applyBorder="1"/>
    <xf numFmtId="3" fontId="8" fillId="0" borderId="141" xfId="442" applyNumberFormat="1" applyFont="1" applyBorder="1"/>
    <xf numFmtId="3" fontId="8" fillId="0" borderId="126" xfId="442" applyNumberFormat="1" applyFont="1" applyBorder="1"/>
    <xf numFmtId="3" fontId="8" fillId="0" borderId="105" xfId="442" applyNumberFormat="1" applyFont="1" applyBorder="1"/>
    <xf numFmtId="3" fontId="8" fillId="0" borderId="108" xfId="442" applyNumberFormat="1" applyFont="1" applyBorder="1"/>
    <xf numFmtId="0" fontId="70" fillId="0" borderId="44" xfId="442" applyFont="1" applyBorder="1" applyAlignment="1">
      <alignment horizontal="center" vertical="center" wrapText="1"/>
    </xf>
    <xf numFmtId="3" fontId="70" fillId="0" borderId="61" xfId="442" applyNumberFormat="1" applyFont="1" applyBorder="1" applyAlignment="1">
      <alignment horizontal="right" vertical="center"/>
    </xf>
    <xf numFmtId="3" fontId="70" fillId="0" borderId="23" xfId="442" applyNumberFormat="1" applyFont="1" applyBorder="1" applyAlignment="1">
      <alignment horizontal="right" vertical="center"/>
    </xf>
    <xf numFmtId="3" fontId="70" fillId="0" borderId="63" xfId="442" applyNumberFormat="1" applyFont="1" applyBorder="1"/>
    <xf numFmtId="3" fontId="70" fillId="0" borderId="61" xfId="442" applyNumberFormat="1" applyFont="1" applyBorder="1"/>
    <xf numFmtId="3" fontId="70" fillId="0" borderId="30" xfId="442" applyNumberFormat="1" applyFont="1" applyBorder="1"/>
    <xf numFmtId="3" fontId="70" fillId="0" borderId="62" xfId="442" applyNumberFormat="1" applyFont="1" applyBorder="1"/>
    <xf numFmtId="3" fontId="70" fillId="0" borderId="23" xfId="442" applyNumberFormat="1" applyFont="1" applyBorder="1"/>
    <xf numFmtId="0" fontId="70" fillId="0" borderId="37" xfId="442" applyFont="1" applyBorder="1"/>
    <xf numFmtId="3" fontId="68" fillId="0" borderId="117" xfId="442" applyNumberFormat="1" applyFont="1" applyBorder="1" applyAlignment="1">
      <alignment horizontal="right" vertical="center"/>
    </xf>
    <xf numFmtId="3" fontId="68" fillId="0" borderId="130" xfId="442" applyNumberFormat="1" applyFont="1" applyBorder="1" applyAlignment="1">
      <alignment horizontal="right" vertical="center"/>
    </xf>
    <xf numFmtId="3" fontId="68" fillId="0" borderId="155" xfId="442" applyNumberFormat="1" applyFont="1" applyBorder="1"/>
    <xf numFmtId="3" fontId="68" fillId="0" borderId="117" xfId="442" applyNumberFormat="1" applyFont="1" applyBorder="1"/>
    <xf numFmtId="3" fontId="68" fillId="0" borderId="132" xfId="442" applyNumberFormat="1" applyFont="1" applyBorder="1"/>
    <xf numFmtId="3" fontId="68" fillId="0" borderId="129" xfId="442" applyNumberFormat="1" applyFont="1" applyBorder="1"/>
    <xf numFmtId="3" fontId="68" fillId="0" borderId="130" xfId="442" applyNumberFormat="1" applyFont="1" applyBorder="1"/>
    <xf numFmtId="0" fontId="70" fillId="0" borderId="110" xfId="442" applyFont="1" applyBorder="1"/>
    <xf numFmtId="0" fontId="70" fillId="0" borderId="109" xfId="442" applyFont="1" applyBorder="1"/>
    <xf numFmtId="0" fontId="70" fillId="0" borderId="110" xfId="442" applyFont="1" applyBorder="1" applyAlignment="1">
      <alignment wrapText="1"/>
    </xf>
    <xf numFmtId="3" fontId="68" fillId="0" borderId="155" xfId="442" applyNumberFormat="1" applyFont="1" applyBorder="1" applyAlignment="1">
      <alignment horizontal="right" vertical="center"/>
    </xf>
    <xf numFmtId="3" fontId="68" fillId="0" borderId="126" xfId="442" applyNumberFormat="1" applyFont="1" applyBorder="1" applyAlignment="1">
      <alignment horizontal="right" vertical="center"/>
    </xf>
    <xf numFmtId="3" fontId="68" fillId="0" borderId="105" xfId="442" applyNumberFormat="1" applyFont="1" applyBorder="1" applyAlignment="1">
      <alignment horizontal="right" vertical="center"/>
    </xf>
    <xf numFmtId="3" fontId="68" fillId="0" borderId="108" xfId="442" applyNumberFormat="1" applyFont="1" applyBorder="1"/>
    <xf numFmtId="3" fontId="68" fillId="0" borderId="126" xfId="442" applyNumberFormat="1" applyFont="1" applyBorder="1"/>
    <xf numFmtId="3" fontId="68" fillId="0" borderId="141" xfId="442" applyNumberFormat="1" applyFont="1" applyBorder="1"/>
    <xf numFmtId="3" fontId="68" fillId="0" borderId="106" xfId="442" applyNumberFormat="1" applyFont="1" applyBorder="1"/>
    <xf numFmtId="3" fontId="68" fillId="0" borderId="105" xfId="442" applyNumberFormat="1" applyFont="1" applyBorder="1"/>
    <xf numFmtId="3" fontId="68" fillId="0" borderId="155" xfId="442" applyNumberFormat="1" applyFont="1" applyBorder="1" applyAlignment="1">
      <alignment vertical="center"/>
    </xf>
    <xf numFmtId="3" fontId="68" fillId="0" borderId="117" xfId="442" applyNumberFormat="1" applyFont="1" applyBorder="1" applyAlignment="1">
      <alignment vertical="center"/>
    </xf>
    <xf numFmtId="3" fontId="68" fillId="0" borderId="132" xfId="442" applyNumberFormat="1" applyFont="1" applyBorder="1" applyAlignment="1">
      <alignment vertical="center"/>
    </xf>
    <xf numFmtId="3" fontId="68" fillId="0" borderId="129" xfId="442" applyNumberFormat="1" applyFont="1" applyBorder="1" applyAlignment="1">
      <alignment vertical="center"/>
    </xf>
    <xf numFmtId="3" fontId="68" fillId="0" borderId="130" xfId="442" applyNumberFormat="1" applyFont="1" applyBorder="1" applyAlignment="1">
      <alignment vertical="center"/>
    </xf>
    <xf numFmtId="10" fontId="68" fillId="0" borderId="152" xfId="90" applyNumberFormat="1" applyFont="1" applyBorder="1"/>
    <xf numFmtId="10" fontId="68" fillId="0" borderId="157" xfId="90" applyNumberFormat="1" applyFont="1" applyBorder="1"/>
    <xf numFmtId="3" fontId="68" fillId="0" borderId="157" xfId="442" applyNumberFormat="1" applyFont="1" applyBorder="1" applyAlignment="1">
      <alignment horizontal="right" vertical="center"/>
    </xf>
    <xf numFmtId="3" fontId="68" fillId="0" borderId="151" xfId="442" applyNumberFormat="1" applyFont="1" applyBorder="1" applyAlignment="1">
      <alignment horizontal="right" vertical="center"/>
    </xf>
    <xf numFmtId="3" fontId="68" fillId="0" borderId="158" xfId="442" applyNumberFormat="1" applyFont="1" applyBorder="1"/>
    <xf numFmtId="3" fontId="68" fillId="0" borderId="157" xfId="442" applyNumberFormat="1" applyFont="1" applyBorder="1"/>
    <xf numFmtId="3" fontId="68" fillId="0" borderId="156" xfId="442" applyNumberFormat="1" applyFont="1" applyBorder="1"/>
    <xf numFmtId="3" fontId="68" fillId="0" borderId="152" xfId="442" applyNumberFormat="1" applyFont="1" applyBorder="1"/>
    <xf numFmtId="3" fontId="68" fillId="0" borderId="151" xfId="442" applyNumberFormat="1" applyFont="1" applyBorder="1"/>
    <xf numFmtId="3" fontId="24" fillId="0" borderId="117" xfId="442" applyNumberFormat="1" applyFont="1" applyBorder="1"/>
    <xf numFmtId="3" fontId="70" fillId="0" borderId="61" xfId="67" applyNumberFormat="1" applyFont="1" applyBorder="1" applyAlignment="1">
      <alignment horizontal="right" vertical="center"/>
    </xf>
    <xf numFmtId="3" fontId="70" fillId="0" borderId="23" xfId="67" applyNumberFormat="1" applyFont="1" applyBorder="1" applyAlignment="1">
      <alignment horizontal="right" vertical="center"/>
    </xf>
    <xf numFmtId="3" fontId="70" fillId="0" borderId="63" xfId="67" applyNumberFormat="1" applyFont="1" applyBorder="1"/>
    <xf numFmtId="3" fontId="70" fillId="0" borderId="61" xfId="67" applyNumberFormat="1" applyFont="1" applyBorder="1"/>
    <xf numFmtId="3" fontId="70" fillId="0" borderId="30" xfId="67" applyNumberFormat="1" applyFont="1" applyBorder="1"/>
    <xf numFmtId="3" fontId="70" fillId="0" borderId="62" xfId="67" applyNumberFormat="1" applyFont="1" applyBorder="1"/>
    <xf numFmtId="3" fontId="70" fillId="0" borderId="23" xfId="67" applyNumberFormat="1" applyFont="1" applyBorder="1"/>
    <xf numFmtId="0" fontId="70" fillId="0" borderId="37" xfId="67" applyFont="1" applyBorder="1"/>
    <xf numFmtId="3" fontId="68" fillId="0" borderId="117" xfId="67" applyNumberFormat="1" applyFont="1" applyBorder="1" applyAlignment="1">
      <alignment horizontal="right" vertical="center"/>
    </xf>
    <xf numFmtId="3" fontId="68" fillId="0" borderId="130" xfId="67" applyNumberFormat="1" applyFont="1" applyBorder="1" applyAlignment="1">
      <alignment horizontal="right" vertical="center"/>
    </xf>
    <xf numFmtId="3" fontId="68" fillId="0" borderId="155" xfId="67" applyNumberFormat="1" applyFont="1" applyBorder="1"/>
    <xf numFmtId="3" fontId="68" fillId="0" borderId="117" xfId="67" applyNumberFormat="1" applyFont="1" applyBorder="1"/>
    <xf numFmtId="3" fontId="68" fillId="0" borderId="132" xfId="67" applyNumberFormat="1" applyFont="1" applyBorder="1"/>
    <xf numFmtId="3" fontId="68" fillId="0" borderId="129" xfId="67" applyNumberFormat="1" applyFont="1" applyBorder="1"/>
    <xf numFmtId="3" fontId="68" fillId="0" borderId="130" xfId="67" applyNumberFormat="1" applyFont="1" applyBorder="1"/>
    <xf numFmtId="0" fontId="70" fillId="0" borderId="110" xfId="67" applyFont="1" applyBorder="1"/>
    <xf numFmtId="0" fontId="70" fillId="0" borderId="109" xfId="67" applyFont="1" applyBorder="1"/>
    <xf numFmtId="0" fontId="70" fillId="0" borderId="110" xfId="67" applyFont="1" applyBorder="1" applyAlignment="1">
      <alignment wrapText="1"/>
    </xf>
    <xf numFmtId="3" fontId="68" fillId="0" borderId="155" xfId="67" applyNumberFormat="1" applyFont="1" applyBorder="1" applyAlignment="1">
      <alignment horizontal="right" vertical="center"/>
    </xf>
    <xf numFmtId="3" fontId="68" fillId="0" borderId="126" xfId="67" applyNumberFormat="1" applyFont="1" applyBorder="1" applyAlignment="1">
      <alignment horizontal="right" vertical="center"/>
    </xf>
    <xf numFmtId="3" fontId="68" fillId="0" borderId="105" xfId="67" applyNumberFormat="1" applyFont="1" applyBorder="1" applyAlignment="1">
      <alignment horizontal="right" vertical="center"/>
    </xf>
    <xf numFmtId="3" fontId="68" fillId="0" borderId="108" xfId="67" applyNumberFormat="1" applyFont="1" applyBorder="1"/>
    <xf numFmtId="3" fontId="68" fillId="0" borderId="126" xfId="67" applyNumberFormat="1" applyFont="1" applyBorder="1"/>
    <xf numFmtId="3" fontId="68" fillId="0" borderId="141" xfId="67" applyNumberFormat="1" applyFont="1" applyBorder="1"/>
    <xf numFmtId="3" fontId="68" fillId="0" borderId="106" xfId="67" applyNumberFormat="1" applyFont="1" applyBorder="1"/>
    <xf numFmtId="3" fontId="68" fillId="0" borderId="105" xfId="67" applyNumberFormat="1" applyFont="1" applyBorder="1"/>
    <xf numFmtId="3" fontId="68" fillId="0" borderId="155" xfId="67" applyNumberFormat="1" applyFont="1" applyBorder="1" applyAlignment="1">
      <alignment vertical="center"/>
    </xf>
    <xf numFmtId="3" fontId="68" fillId="0" borderId="117" xfId="67" applyNumberFormat="1" applyFont="1" applyBorder="1" applyAlignment="1">
      <alignment vertical="center"/>
    </xf>
    <xf numFmtId="3" fontId="68" fillId="0" borderId="132" xfId="67" applyNumberFormat="1" applyFont="1" applyBorder="1" applyAlignment="1">
      <alignment vertical="center"/>
    </xf>
    <xf numFmtId="3" fontId="68" fillId="0" borderId="129" xfId="67" applyNumberFormat="1" applyFont="1" applyBorder="1" applyAlignment="1">
      <alignment vertical="center"/>
    </xf>
    <xf numFmtId="3" fontId="68" fillId="0" borderId="130" xfId="67" applyNumberFormat="1" applyFont="1" applyBorder="1" applyAlignment="1">
      <alignment vertical="center"/>
    </xf>
    <xf numFmtId="3" fontId="68" fillId="0" borderId="157" xfId="67" applyNumberFormat="1" applyFont="1" applyBorder="1" applyAlignment="1">
      <alignment horizontal="right" vertical="center"/>
    </xf>
    <xf numFmtId="3" fontId="68" fillId="0" borderId="151" xfId="67" applyNumberFormat="1" applyFont="1" applyBorder="1" applyAlignment="1">
      <alignment horizontal="right" vertical="center"/>
    </xf>
    <xf numFmtId="3" fontId="68" fillId="0" borderId="158" xfId="67" applyNumberFormat="1" applyFont="1" applyBorder="1"/>
    <xf numFmtId="3" fontId="68" fillId="0" borderId="157" xfId="67" applyNumberFormat="1" applyFont="1" applyBorder="1"/>
    <xf numFmtId="3" fontId="68" fillId="0" borderId="156" xfId="67" applyNumberFormat="1" applyFont="1" applyBorder="1"/>
    <xf numFmtId="3" fontId="68" fillId="0" borderId="152" xfId="67" applyNumberFormat="1" applyFont="1" applyBorder="1"/>
    <xf numFmtId="3" fontId="68" fillId="0" borderId="151" xfId="67" applyNumberFormat="1" applyFont="1" applyBorder="1"/>
    <xf numFmtId="3" fontId="24" fillId="0" borderId="117" xfId="67" applyNumberFormat="1" applyFont="1" applyBorder="1"/>
    <xf numFmtId="3" fontId="70" fillId="0" borderId="30" xfId="442" applyNumberFormat="1" applyFont="1" applyBorder="1" applyAlignment="1">
      <alignment horizontal="right" vertical="center"/>
    </xf>
    <xf numFmtId="3" fontId="68" fillId="0" borderId="62" xfId="442" applyNumberFormat="1" applyFont="1" applyBorder="1"/>
    <xf numFmtId="3" fontId="68" fillId="0" borderId="61" xfId="442" applyNumberFormat="1" applyFont="1" applyBorder="1"/>
    <xf numFmtId="3" fontId="68" fillId="0" borderId="23" xfId="442" applyNumberFormat="1" applyFont="1" applyBorder="1"/>
    <xf numFmtId="3" fontId="68" fillId="0" borderId="156" xfId="442" applyNumberFormat="1" applyFont="1" applyBorder="1" applyAlignment="1">
      <alignment horizontal="right" vertical="center"/>
    </xf>
    <xf numFmtId="0" fontId="70" fillId="0" borderId="116" xfId="442" applyFont="1" applyBorder="1"/>
    <xf numFmtId="3" fontId="68" fillId="0" borderId="132" xfId="442" applyNumberFormat="1" applyFont="1" applyBorder="1" applyAlignment="1">
      <alignment horizontal="right" vertical="center"/>
    </xf>
    <xf numFmtId="0" fontId="70" fillId="0" borderId="104" xfId="442" applyFont="1" applyBorder="1"/>
    <xf numFmtId="10" fontId="68" fillId="0" borderId="117" xfId="90" applyNumberFormat="1" applyFont="1" applyBorder="1" applyAlignment="1">
      <alignment horizontal="center" vertical="center"/>
    </xf>
    <xf numFmtId="3" fontId="68" fillId="0" borderId="129" xfId="442" applyNumberFormat="1" applyFont="1" applyBorder="1" applyAlignment="1">
      <alignment horizontal="right" vertical="center"/>
    </xf>
    <xf numFmtId="3" fontId="24" fillId="0" borderId="129" xfId="442" applyNumberFormat="1" applyFont="1" applyBorder="1"/>
    <xf numFmtId="10" fontId="68" fillId="0" borderId="129" xfId="90" applyNumberFormat="1" applyFont="1" applyBorder="1" applyAlignment="1">
      <alignment vertical="center"/>
    </xf>
    <xf numFmtId="10" fontId="68" fillId="0" borderId="117" xfId="90" applyNumberFormat="1" applyFont="1" applyBorder="1" applyAlignment="1">
      <alignment vertical="center"/>
    </xf>
    <xf numFmtId="0" fontId="70" fillId="0" borderId="104" xfId="442" applyFont="1" applyBorder="1" applyAlignment="1">
      <alignment wrapText="1"/>
    </xf>
    <xf numFmtId="0" fontId="70" fillId="0" borderId="107" xfId="442" applyFont="1" applyBorder="1"/>
    <xf numFmtId="10" fontId="68" fillId="0" borderId="14" xfId="90" applyNumberFormat="1" applyFont="1" applyBorder="1"/>
    <xf numFmtId="10" fontId="68" fillId="0" borderId="28" xfId="90" applyNumberFormat="1" applyFont="1" applyBorder="1"/>
    <xf numFmtId="3" fontId="68" fillId="0" borderId="28" xfId="442" applyNumberFormat="1" applyFont="1" applyBorder="1" applyAlignment="1">
      <alignment horizontal="right" vertical="center"/>
    </xf>
    <xf numFmtId="3" fontId="68" fillId="0" borderId="19" xfId="442" applyNumberFormat="1" applyFont="1" applyBorder="1" applyAlignment="1">
      <alignment horizontal="right" vertical="center"/>
    </xf>
    <xf numFmtId="3" fontId="68" fillId="0" borderId="14" xfId="442" applyNumberFormat="1" applyFont="1" applyBorder="1"/>
    <xf numFmtId="3" fontId="68" fillId="0" borderId="28" xfId="442" applyNumberFormat="1" applyFont="1" applyBorder="1"/>
    <xf numFmtId="3" fontId="68" fillId="0" borderId="13" xfId="442" applyNumberFormat="1" applyFont="1" applyBorder="1"/>
    <xf numFmtId="0" fontId="70" fillId="0" borderId="20" xfId="442" applyFont="1" applyBorder="1"/>
    <xf numFmtId="0" fontId="70" fillId="0" borderId="153" xfId="442" applyFont="1" applyBorder="1"/>
    <xf numFmtId="10" fontId="68" fillId="0" borderId="28" xfId="90" applyNumberFormat="1" applyFont="1" applyBorder="1" applyAlignment="1">
      <alignment horizontal="center" vertical="center"/>
    </xf>
    <xf numFmtId="3" fontId="68" fillId="0" borderId="14" xfId="442" applyNumberFormat="1" applyFont="1" applyBorder="1" applyAlignment="1">
      <alignment horizontal="right" vertical="center"/>
    </xf>
    <xf numFmtId="0" fontId="71" fillId="0" borderId="47" xfId="442" applyFont="1" applyBorder="1" applyAlignment="1">
      <alignment horizontal="center" vertical="center" wrapText="1"/>
    </xf>
    <xf numFmtId="0" fontId="70" fillId="0" borderId="34" xfId="442" applyFont="1" applyFill="1" applyBorder="1" applyAlignment="1">
      <alignment horizontal="center" vertical="center" wrapText="1"/>
    </xf>
    <xf numFmtId="0" fontId="70" fillId="0" borderId="17" xfId="442" applyFont="1" applyFill="1" applyBorder="1" applyAlignment="1">
      <alignment horizontal="center" vertical="center" wrapText="1"/>
    </xf>
    <xf numFmtId="4" fontId="18" fillId="0" borderId="62" xfId="442" applyNumberFormat="1" applyFont="1" applyBorder="1" applyAlignment="1">
      <alignment horizontal="right"/>
    </xf>
    <xf numFmtId="168" fontId="18" fillId="0" borderId="61" xfId="442" applyNumberFormat="1" applyFont="1" applyBorder="1"/>
    <xf numFmtId="4" fontId="18" fillId="0" borderId="61" xfId="442" applyNumberFormat="1" applyFont="1" applyBorder="1" applyAlignment="1">
      <alignment horizontal="right"/>
    </xf>
    <xf numFmtId="168" fontId="18" fillId="0" borderId="23" xfId="442" applyNumberFormat="1" applyFont="1" applyBorder="1"/>
    <xf numFmtId="0" fontId="8" fillId="0" borderId="37" xfId="442" applyBorder="1" applyAlignment="1">
      <alignment horizontal="left"/>
    </xf>
    <xf numFmtId="4" fontId="8" fillId="0" borderId="152" xfId="442" applyNumberFormat="1" applyBorder="1" applyAlignment="1">
      <alignment horizontal="right"/>
    </xf>
    <xf numFmtId="168" fontId="8" fillId="0" borderId="157" xfId="442" applyNumberFormat="1" applyBorder="1"/>
    <xf numFmtId="4" fontId="8" fillId="0" borderId="157" xfId="442" applyNumberFormat="1" applyBorder="1" applyAlignment="1">
      <alignment horizontal="right"/>
    </xf>
    <xf numFmtId="168" fontId="8" fillId="0" borderId="151" xfId="442" applyNumberFormat="1" applyBorder="1"/>
    <xf numFmtId="0" fontId="8" fillId="0" borderId="153" xfId="442" applyBorder="1" applyAlignment="1">
      <alignment horizontal="left"/>
    </xf>
    <xf numFmtId="4" fontId="8" fillId="0" borderId="129" xfId="442" applyNumberFormat="1" applyBorder="1" applyAlignment="1">
      <alignment horizontal="right"/>
    </xf>
    <xf numFmtId="168" fontId="8" fillId="0" borderId="117" xfId="442" applyNumberFormat="1" applyBorder="1"/>
    <xf numFmtId="4" fontId="8" fillId="0" borderId="117" xfId="442" applyNumberFormat="1" applyBorder="1" applyAlignment="1">
      <alignment horizontal="right"/>
    </xf>
    <xf numFmtId="168" fontId="8" fillId="0" borderId="130" xfId="442" applyNumberFormat="1" applyBorder="1"/>
    <xf numFmtId="0" fontId="8" fillId="0" borderId="110" xfId="442" applyBorder="1" applyAlignment="1">
      <alignment horizontal="left"/>
    </xf>
    <xf numFmtId="4" fontId="8" fillId="0" borderId="14" xfId="442" applyNumberFormat="1" applyBorder="1" applyAlignment="1">
      <alignment horizontal="right"/>
    </xf>
    <xf numFmtId="168" fontId="8" fillId="0" borderId="28" xfId="442" applyNumberFormat="1" applyBorder="1"/>
    <xf numFmtId="4" fontId="8" fillId="0" borderId="28" xfId="442" applyNumberFormat="1" applyBorder="1" applyAlignment="1">
      <alignment horizontal="right"/>
    </xf>
    <xf numFmtId="168" fontId="8" fillId="0" borderId="13" xfId="442" applyNumberFormat="1" applyBorder="1"/>
    <xf numFmtId="0" fontId="8" fillId="0" borderId="27" xfId="442" applyBorder="1" applyAlignment="1">
      <alignment horizontal="left"/>
    </xf>
    <xf numFmtId="4" fontId="8" fillId="0" borderId="154" xfId="442" applyNumberFormat="1" applyBorder="1" applyAlignment="1">
      <alignment horizontal="right"/>
    </xf>
    <xf numFmtId="168" fontId="8" fillId="0" borderId="74" xfId="442" applyNumberFormat="1" applyBorder="1" applyAlignment="1">
      <alignment horizontal="right"/>
    </xf>
    <xf numFmtId="4" fontId="8" fillId="0" borderId="74" xfId="442" applyNumberFormat="1" applyBorder="1" applyAlignment="1">
      <alignment horizontal="right"/>
    </xf>
    <xf numFmtId="168" fontId="8" fillId="0" borderId="58" xfId="442" applyNumberFormat="1" applyBorder="1" applyAlignment="1">
      <alignment horizontal="right"/>
    </xf>
    <xf numFmtId="0" fontId="8" fillId="0" borderId="17" xfId="442" applyBorder="1" applyAlignment="1">
      <alignment horizontal="left"/>
    </xf>
    <xf numFmtId="168" fontId="8" fillId="0" borderId="157" xfId="442" applyNumberFormat="1" applyBorder="1" applyAlignment="1">
      <alignment horizontal="right"/>
    </xf>
    <xf numFmtId="168" fontId="8" fillId="0" borderId="156" xfId="442" applyNumberFormat="1" applyBorder="1" applyAlignment="1">
      <alignment horizontal="right"/>
    </xf>
    <xf numFmtId="0" fontId="8" fillId="0" borderId="150" xfId="442" applyBorder="1" applyAlignment="1">
      <alignment horizontal="left"/>
    </xf>
    <xf numFmtId="168" fontId="8" fillId="0" borderId="117" xfId="442" applyNumberFormat="1" applyBorder="1" applyAlignment="1">
      <alignment horizontal="right"/>
    </xf>
    <xf numFmtId="168" fontId="8" fillId="0" borderId="132" xfId="442" applyNumberFormat="1" applyBorder="1" applyAlignment="1">
      <alignment horizontal="right"/>
    </xf>
    <xf numFmtId="43" fontId="18" fillId="0" borderId="62" xfId="51" applyNumberFormat="1" applyFont="1" applyBorder="1" applyAlignment="1">
      <alignment horizontal="right" vertical="center" wrapText="1"/>
    </xf>
    <xf numFmtId="43" fontId="18" fillId="0" borderId="61" xfId="51" applyNumberFormat="1" applyFont="1" applyBorder="1" applyAlignment="1">
      <alignment horizontal="right" vertical="center" wrapText="1"/>
    </xf>
    <xf numFmtId="43" fontId="18" fillId="0" borderId="30" xfId="51" applyNumberFormat="1" applyFont="1" applyBorder="1" applyAlignment="1">
      <alignment horizontal="right" vertical="center" wrapText="1"/>
    </xf>
    <xf numFmtId="0" fontId="18" fillId="0" borderId="17" xfId="442" applyFont="1" applyBorder="1"/>
    <xf numFmtId="43" fontId="0" fillId="0" borderId="152" xfId="51" applyFont="1" applyBorder="1" applyAlignment="1">
      <alignment horizontal="right" vertical="center" wrapText="1"/>
    </xf>
    <xf numFmtId="171" fontId="0" fillId="0" borderId="157" xfId="51" applyNumberFormat="1" applyFont="1" applyBorder="1" applyAlignment="1">
      <alignment horizontal="right" vertical="center" wrapText="1"/>
    </xf>
    <xf numFmtId="43" fontId="0" fillId="0" borderId="157" xfId="51" applyFont="1" applyBorder="1" applyAlignment="1">
      <alignment horizontal="right" vertical="center" wrapText="1"/>
    </xf>
    <xf numFmtId="171" fontId="0" fillId="0" borderId="156" xfId="51" applyNumberFormat="1" applyFont="1" applyBorder="1" applyAlignment="1">
      <alignment horizontal="right" vertical="center" wrapText="1"/>
    </xf>
    <xf numFmtId="0" fontId="18" fillId="0" borderId="150" xfId="442" applyFont="1" applyBorder="1"/>
    <xf numFmtId="43" fontId="0" fillId="0" borderId="129" xfId="51" applyFont="1" applyBorder="1" applyAlignment="1">
      <alignment horizontal="right" vertical="center" wrapText="1"/>
    </xf>
    <xf numFmtId="171" fontId="0" fillId="0" borderId="117" xfId="51" applyNumberFormat="1" applyFont="1" applyBorder="1" applyAlignment="1">
      <alignment horizontal="right" vertical="center" wrapText="1"/>
    </xf>
    <xf numFmtId="43" fontId="0" fillId="0" borderId="117" xfId="51" applyFont="1" applyBorder="1" applyAlignment="1">
      <alignment horizontal="right" vertical="center" wrapText="1"/>
    </xf>
    <xf numFmtId="171" fontId="0" fillId="0" borderId="132" xfId="51" applyNumberFormat="1" applyFont="1" applyBorder="1" applyAlignment="1">
      <alignment horizontal="right" vertical="center" wrapText="1"/>
    </xf>
    <xf numFmtId="0" fontId="18" fillId="0" borderId="104" xfId="442" applyFont="1" applyBorder="1"/>
    <xf numFmtId="43" fontId="24" fillId="0" borderId="117" xfId="51" applyFont="1" applyBorder="1" applyAlignment="1">
      <alignment horizontal="right" vertical="center" wrapText="1"/>
    </xf>
    <xf numFmtId="0" fontId="18" fillId="0" borderId="107" xfId="442" applyFont="1" applyBorder="1"/>
    <xf numFmtId="43" fontId="0" fillId="0" borderId="14" xfId="51" applyFont="1" applyBorder="1" applyAlignment="1">
      <alignment horizontal="right" vertical="center" wrapText="1"/>
    </xf>
    <xf numFmtId="171" fontId="0" fillId="0" borderId="28" xfId="51" applyNumberFormat="1" applyFont="1" applyBorder="1" applyAlignment="1">
      <alignment horizontal="right" vertical="center" wrapText="1"/>
    </xf>
    <xf numFmtId="43" fontId="0" fillId="0" borderId="28" xfId="51" applyFont="1" applyBorder="1" applyAlignment="1">
      <alignment horizontal="right" vertical="center" wrapText="1"/>
    </xf>
    <xf numFmtId="171" fontId="0" fillId="0" borderId="19" xfId="51" applyNumberFormat="1" applyFont="1" applyBorder="1" applyAlignment="1">
      <alignment horizontal="right" vertical="center" wrapText="1"/>
    </xf>
    <xf numFmtId="0" fontId="18" fillId="0" borderId="20" xfId="442" applyFont="1" applyBorder="1"/>
    <xf numFmtId="4" fontId="71" fillId="0" borderId="18" xfId="67" applyNumberFormat="1" applyFont="1" applyFill="1" applyBorder="1" applyAlignment="1">
      <alignment vertical="center" wrapText="1"/>
    </xf>
    <xf numFmtId="168" fontId="71" fillId="0" borderId="30" xfId="67" applyNumberFormat="1" applyFont="1" applyFill="1" applyBorder="1" applyAlignment="1">
      <alignment vertical="center" wrapText="1"/>
    </xf>
    <xf numFmtId="168" fontId="71" fillId="0" borderId="30" xfId="67" applyNumberFormat="1" applyFont="1" applyFill="1" applyBorder="1" applyAlignment="1">
      <alignment horizontal="right" vertical="center" wrapText="1"/>
    </xf>
    <xf numFmtId="4" fontId="71" fillId="0" borderId="30" xfId="67" applyNumberFormat="1" applyFont="1" applyFill="1" applyBorder="1" applyAlignment="1">
      <alignment vertical="center" wrapText="1"/>
    </xf>
    <xf numFmtId="3" fontId="21" fillId="0" borderId="17" xfId="67" applyNumberFormat="1" applyFont="1" applyFill="1" applyBorder="1" applyAlignment="1">
      <alignment horizontal="left" vertical="center" wrapText="1"/>
    </xf>
    <xf numFmtId="4" fontId="69" fillId="0" borderId="160" xfId="67" applyNumberFormat="1" applyFont="1" applyFill="1" applyBorder="1" applyAlignment="1">
      <alignment vertical="center" wrapText="1"/>
    </xf>
    <xf numFmtId="4" fontId="69" fillId="0" borderId="35" xfId="67" applyNumberFormat="1" applyFont="1" applyFill="1" applyBorder="1" applyAlignment="1">
      <alignment vertical="center" wrapText="1"/>
    </xf>
    <xf numFmtId="4" fontId="69" fillId="0" borderId="35" xfId="67" applyNumberFormat="1" applyFont="1" applyFill="1" applyBorder="1" applyAlignment="1">
      <alignment horizontal="right" vertical="center" wrapText="1"/>
    </xf>
    <xf numFmtId="168" fontId="69" fillId="0" borderId="35" xfId="67" applyNumberFormat="1" applyFont="1" applyFill="1" applyBorder="1" applyAlignment="1">
      <alignment vertical="center" wrapText="1"/>
    </xf>
    <xf numFmtId="3" fontId="21" fillId="0" borderId="150" xfId="67" applyNumberFormat="1" applyFont="1" applyFill="1" applyBorder="1" applyAlignment="1">
      <alignment horizontal="left" vertical="center" wrapText="1"/>
    </xf>
    <xf numFmtId="4" fontId="69" fillId="0" borderId="114" xfId="67" applyNumberFormat="1" applyFont="1" applyFill="1" applyBorder="1" applyAlignment="1">
      <alignment vertical="center" wrapText="1"/>
    </xf>
    <xf numFmtId="4" fontId="69" fillId="0" borderId="141" xfId="67" applyNumberFormat="1" applyFont="1" applyFill="1" applyBorder="1" applyAlignment="1">
      <alignment vertical="center" wrapText="1"/>
    </xf>
    <xf numFmtId="4" fontId="69" fillId="0" borderId="141" xfId="67" applyNumberFormat="1" applyFont="1" applyFill="1" applyBorder="1" applyAlignment="1">
      <alignment horizontal="right" vertical="center" wrapText="1"/>
    </xf>
    <xf numFmtId="168" fontId="69" fillId="0" borderId="141" xfId="67" applyNumberFormat="1" applyFont="1" applyFill="1" applyBorder="1" applyAlignment="1">
      <alignment vertical="center" wrapText="1"/>
    </xf>
    <xf numFmtId="3" fontId="21" fillId="0" borderId="104" xfId="67" applyNumberFormat="1" applyFont="1" applyFill="1" applyBorder="1" applyAlignment="1">
      <alignment horizontal="left" vertical="center" wrapText="1"/>
    </xf>
    <xf numFmtId="3" fontId="21" fillId="0" borderId="107" xfId="67" applyNumberFormat="1" applyFont="1" applyFill="1" applyBorder="1" applyAlignment="1">
      <alignment horizontal="left" vertical="center" wrapText="1"/>
    </xf>
    <xf numFmtId="4" fontId="71" fillId="0" borderId="62" xfId="67" applyNumberFormat="1" applyFont="1" applyFill="1" applyBorder="1" applyAlignment="1">
      <alignment horizontal="center" vertical="center" wrapText="1"/>
    </xf>
    <xf numFmtId="168" fontId="69" fillId="0" borderId="61" xfId="67" applyNumberFormat="1" applyFont="1" applyFill="1" applyBorder="1" applyAlignment="1">
      <alignment horizontal="center" vertical="center" wrapText="1"/>
    </xf>
    <xf numFmtId="4" fontId="71" fillId="0" borderId="61" xfId="67" applyNumberFormat="1" applyFont="1" applyFill="1" applyBorder="1" applyAlignment="1">
      <alignment horizontal="center" vertical="center" wrapText="1"/>
    </xf>
    <xf numFmtId="168" fontId="69" fillId="0" borderId="30" xfId="67" applyNumberFormat="1" applyFont="1" applyFill="1" applyBorder="1" applyAlignment="1">
      <alignment horizontal="center" vertical="center" wrapText="1"/>
    </xf>
    <xf numFmtId="3" fontId="69" fillId="0" borderId="17" xfId="67" applyNumberFormat="1" applyFont="1" applyFill="1" applyBorder="1" applyAlignment="1">
      <alignment horizontal="center" vertical="center" wrapText="1"/>
    </xf>
    <xf numFmtId="4" fontId="71" fillId="0" borderId="113" xfId="67" applyNumberFormat="1" applyFont="1" applyFill="1" applyBorder="1" applyAlignment="1">
      <alignment horizontal="center" vertical="center" textRotation="90" wrapText="1"/>
    </xf>
    <xf numFmtId="168" fontId="71" fillId="0" borderId="113" xfId="67" applyNumberFormat="1" applyFont="1" applyFill="1" applyBorder="1" applyAlignment="1">
      <alignment horizontal="center" vertical="center" textRotation="90" wrapText="1"/>
    </xf>
    <xf numFmtId="0" fontId="21" fillId="0" borderId="112" xfId="0" applyFont="1" applyFill="1" applyBorder="1" applyAlignment="1">
      <alignment horizontal="center" vertical="center"/>
    </xf>
    <xf numFmtId="0" fontId="21" fillId="0" borderId="111" xfId="0" applyFont="1" applyFill="1" applyBorder="1" applyAlignment="1">
      <alignment horizontal="center" vertical="center"/>
    </xf>
    <xf numFmtId="10" fontId="0" fillId="0" borderId="0" xfId="266" applyNumberFormat="1" applyFont="1"/>
    <xf numFmtId="10" fontId="67" fillId="0" borderId="22" xfId="266" applyNumberFormat="1" applyFont="1" applyBorder="1"/>
    <xf numFmtId="10" fontId="67" fillId="0" borderId="36" xfId="266" applyNumberFormat="1" applyFont="1" applyBorder="1"/>
    <xf numFmtId="10" fontId="18" fillId="0" borderId="62" xfId="90" applyNumberFormat="1" applyFont="1" applyBorder="1"/>
    <xf numFmtId="10" fontId="18" fillId="0" borderId="61" xfId="90" applyNumberFormat="1" applyFont="1" applyBorder="1"/>
    <xf numFmtId="10" fontId="18" fillId="0" borderId="22" xfId="90" applyNumberFormat="1" applyFont="1" applyBorder="1"/>
    <xf numFmtId="10" fontId="18" fillId="0" borderId="36" xfId="90" applyNumberFormat="1" applyFont="1" applyBorder="1"/>
    <xf numFmtId="3" fontId="18" fillId="0" borderId="36" xfId="0" applyNumberFormat="1" applyFont="1" applyBorder="1"/>
    <xf numFmtId="3" fontId="18" fillId="0" borderId="21" xfId="0" applyNumberFormat="1" applyFont="1" applyBorder="1"/>
    <xf numFmtId="10" fontId="67" fillId="0" borderId="0" xfId="266" applyNumberFormat="1" applyFont="1" applyBorder="1"/>
    <xf numFmtId="10" fontId="67" fillId="0" borderId="22" xfId="266" applyNumberFormat="1" applyFont="1" applyBorder="1" applyAlignment="1">
      <alignment horizontal="right"/>
    </xf>
    <xf numFmtId="10" fontId="18" fillId="0" borderId="62" xfId="0" applyNumberFormat="1" applyFont="1" applyFill="1" applyBorder="1"/>
    <xf numFmtId="10" fontId="18" fillId="0" borderId="61" xfId="0" applyNumberFormat="1" applyFont="1" applyFill="1" applyBorder="1"/>
    <xf numFmtId="172" fontId="18" fillId="0" borderId="61" xfId="51" applyNumberFormat="1" applyFont="1" applyFill="1" applyBorder="1"/>
    <xf numFmtId="172" fontId="18" fillId="0" borderId="23" xfId="51" applyNumberFormat="1" applyFont="1" applyFill="1" applyBorder="1"/>
    <xf numFmtId="0" fontId="18" fillId="0" borderId="17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10" fontId="67" fillId="0" borderId="152" xfId="266" applyNumberFormat="1" applyFont="1" applyBorder="1"/>
    <xf numFmtId="10" fontId="67" fillId="0" borderId="157" xfId="266" applyNumberFormat="1" applyFont="1" applyBorder="1"/>
    <xf numFmtId="3" fontId="0" fillId="0" borderId="157" xfId="0" applyNumberFormat="1" applyBorder="1" applyAlignment="1">
      <alignment horizontal="right"/>
    </xf>
    <xf numFmtId="3" fontId="0" fillId="0" borderId="151" xfId="0" applyNumberFormat="1" applyBorder="1" applyAlignment="1">
      <alignment horizontal="right"/>
    </xf>
    <xf numFmtId="10" fontId="0" fillId="0" borderId="152" xfId="266" applyNumberFormat="1" applyFont="1" applyBorder="1" applyAlignment="1">
      <alignment horizontal="right"/>
    </xf>
    <xf numFmtId="10" fontId="0" fillId="0" borderId="157" xfId="266" applyNumberFormat="1" applyFont="1" applyBorder="1" applyAlignment="1">
      <alignment horizontal="right"/>
    </xf>
    <xf numFmtId="10" fontId="0" fillId="0" borderId="158" xfId="0" applyNumberFormat="1" applyFont="1" applyFill="1" applyBorder="1"/>
    <xf numFmtId="10" fontId="0" fillId="0" borderId="157" xfId="0" applyNumberFormat="1" applyFont="1" applyFill="1" applyBorder="1"/>
    <xf numFmtId="3" fontId="0" fillId="0" borderId="157" xfId="0" applyNumberFormat="1" applyFont="1" applyBorder="1"/>
    <xf numFmtId="3" fontId="0" fillId="0" borderId="151" xfId="0" applyNumberFormat="1" applyFont="1" applyBorder="1"/>
    <xf numFmtId="10" fontId="17" fillId="0" borderId="22" xfId="90" applyNumberFormat="1" applyFont="1" applyBorder="1"/>
    <xf numFmtId="10" fontId="17" fillId="0" borderId="36" xfId="90" applyNumberFormat="1" applyFont="1" applyBorder="1"/>
    <xf numFmtId="3" fontId="0" fillId="0" borderId="113" xfId="0" applyNumberFormat="1" applyFont="1" applyBorder="1"/>
    <xf numFmtId="3" fontId="0" fillId="0" borderId="112" xfId="0" applyNumberFormat="1" applyFont="1" applyBorder="1"/>
    <xf numFmtId="10" fontId="17" fillId="0" borderId="106" xfId="90" applyNumberFormat="1" applyFont="1" applyBorder="1"/>
    <xf numFmtId="10" fontId="17" fillId="0" borderId="157" xfId="90" applyNumberFormat="1" applyFont="1" applyBorder="1"/>
    <xf numFmtId="10" fontId="0" fillId="0" borderId="0" xfId="266" applyNumberFormat="1" applyFont="1" applyBorder="1"/>
    <xf numFmtId="10" fontId="0" fillId="0" borderId="106" xfId="266" applyNumberFormat="1" applyFont="1" applyBorder="1" applyAlignment="1">
      <alignment horizontal="right"/>
    </xf>
    <xf numFmtId="10" fontId="0" fillId="0" borderId="126" xfId="266" applyNumberFormat="1" applyFont="1" applyBorder="1"/>
    <xf numFmtId="3" fontId="0" fillId="0" borderId="157" xfId="0" applyNumberFormat="1" applyBorder="1"/>
    <xf numFmtId="3" fontId="0" fillId="0" borderId="151" xfId="0" applyNumberFormat="1" applyBorder="1"/>
    <xf numFmtId="10" fontId="0" fillId="0" borderId="152" xfId="266" applyNumberFormat="1" applyFont="1" applyBorder="1"/>
    <xf numFmtId="10" fontId="0" fillId="0" borderId="157" xfId="266" applyNumberFormat="1" applyFont="1" applyBorder="1"/>
    <xf numFmtId="10" fontId="0" fillId="0" borderId="152" xfId="0" applyNumberFormat="1" applyFont="1" applyFill="1" applyBorder="1" applyAlignment="1">
      <alignment horizontal="right" wrapText="1"/>
    </xf>
    <xf numFmtId="10" fontId="0" fillId="0" borderId="157" xfId="0" applyNumberFormat="1" applyFont="1" applyFill="1" applyBorder="1" applyAlignment="1">
      <alignment horizontal="right" wrapText="1"/>
    </xf>
    <xf numFmtId="3" fontId="0" fillId="0" borderId="157" xfId="0" applyNumberFormat="1" applyFont="1" applyBorder="1" applyAlignment="1">
      <alignment horizontal="right" wrapText="1"/>
    </xf>
    <xf numFmtId="3" fontId="0" fillId="0" borderId="151" xfId="0" applyNumberFormat="1" applyFont="1" applyBorder="1" applyAlignment="1">
      <alignment horizontal="right" wrapText="1"/>
    </xf>
    <xf numFmtId="10" fontId="0" fillId="0" borderId="22" xfId="0" applyNumberFormat="1" applyFont="1" applyFill="1" applyBorder="1"/>
    <xf numFmtId="10" fontId="0" fillId="0" borderId="113" xfId="0" applyNumberFormat="1" applyFont="1" applyFill="1" applyBorder="1"/>
    <xf numFmtId="0" fontId="0" fillId="0" borderId="150" xfId="0" applyFont="1" applyFill="1" applyBorder="1" applyAlignment="1">
      <alignment horizontal="left" indent="2"/>
    </xf>
    <xf numFmtId="10" fontId="67" fillId="0" borderId="129" xfId="266" applyNumberFormat="1" applyFont="1" applyBorder="1"/>
    <xf numFmtId="10" fontId="67" fillId="0" borderId="149" xfId="266" applyNumberFormat="1" applyFont="1" applyBorder="1"/>
    <xf numFmtId="3" fontId="0" fillId="0" borderId="149" xfId="0" applyNumberFormat="1" applyBorder="1" applyAlignment="1">
      <alignment horizontal="right"/>
    </xf>
    <xf numFmtId="10" fontId="0" fillId="0" borderId="129" xfId="266" applyNumberFormat="1" applyFont="1" applyBorder="1" applyAlignment="1">
      <alignment horizontal="right"/>
    </xf>
    <xf numFmtId="10" fontId="0" fillId="0" borderId="149" xfId="266" applyNumberFormat="1" applyFont="1" applyBorder="1" applyAlignment="1">
      <alignment horizontal="right"/>
    </xf>
    <xf numFmtId="10" fontId="0" fillId="0" borderId="155" xfId="0" applyNumberFormat="1" applyFont="1" applyFill="1" applyBorder="1"/>
    <xf numFmtId="10" fontId="0" fillId="0" borderId="149" xfId="0" applyNumberFormat="1" applyFont="1" applyFill="1" applyBorder="1"/>
    <xf numFmtId="3" fontId="0" fillId="0" borderId="149" xfId="0" applyNumberFormat="1" applyFont="1" applyBorder="1"/>
    <xf numFmtId="10" fontId="17" fillId="0" borderId="126" xfId="90" applyNumberFormat="1" applyFont="1" applyBorder="1"/>
    <xf numFmtId="10" fontId="17" fillId="0" borderId="149" xfId="90" applyNumberFormat="1" applyFont="1" applyBorder="1"/>
    <xf numFmtId="3" fontId="0" fillId="0" borderId="149" xfId="0" applyNumberFormat="1" applyBorder="1"/>
    <xf numFmtId="10" fontId="0" fillId="0" borderId="129" xfId="266" applyNumberFormat="1" applyFont="1" applyBorder="1"/>
    <xf numFmtId="10" fontId="0" fillId="0" borderId="149" xfId="266" applyNumberFormat="1" applyFont="1" applyBorder="1"/>
    <xf numFmtId="10" fontId="0" fillId="0" borderId="149" xfId="0" applyNumberFormat="1" applyFont="1" applyFill="1" applyBorder="1" applyAlignment="1">
      <alignment horizontal="right" wrapText="1"/>
    </xf>
    <xf numFmtId="3" fontId="0" fillId="0" borderId="149" xfId="0" applyNumberFormat="1" applyFont="1" applyBorder="1" applyAlignment="1">
      <alignment horizontal="right" wrapText="1"/>
    </xf>
    <xf numFmtId="10" fontId="0" fillId="0" borderId="106" xfId="0" applyNumberFormat="1" applyFont="1" applyFill="1" applyBorder="1"/>
    <xf numFmtId="10" fontId="67" fillId="0" borderId="129" xfId="266" applyNumberFormat="1" applyFont="1" applyBorder="1" applyAlignment="1">
      <alignment horizontal="right"/>
    </xf>
    <xf numFmtId="10" fontId="0" fillId="0" borderId="155" xfId="0" applyNumberFormat="1" applyFont="1" applyFill="1" applyBorder="1" applyAlignment="1">
      <alignment horizontal="right"/>
    </xf>
    <xf numFmtId="10" fontId="0" fillId="0" borderId="106" xfId="90" applyNumberFormat="1" applyFont="1" applyBorder="1" applyAlignment="1">
      <alignment horizontal="right"/>
    </xf>
    <xf numFmtId="10" fontId="0" fillId="0" borderId="129" xfId="0" applyNumberFormat="1" applyFont="1" applyFill="1" applyBorder="1"/>
    <xf numFmtId="10" fontId="67" fillId="0" borderId="106" xfId="266" applyNumberFormat="1" applyFont="1" applyBorder="1"/>
    <xf numFmtId="10" fontId="67" fillId="0" borderId="126" xfId="266" applyNumberFormat="1" applyFont="1" applyBorder="1"/>
    <xf numFmtId="10" fontId="0" fillId="0" borderId="126" xfId="266" applyNumberFormat="1" applyFont="1" applyBorder="1" applyAlignment="1">
      <alignment horizontal="right"/>
    </xf>
    <xf numFmtId="10" fontId="17" fillId="0" borderId="14" xfId="90" applyNumberFormat="1" applyFont="1" applyBorder="1"/>
    <xf numFmtId="10" fontId="17" fillId="0" borderId="28" xfId="90" applyNumberFormat="1" applyFont="1" applyBorder="1"/>
    <xf numFmtId="3" fontId="0" fillId="0" borderId="28" xfId="0" applyNumberFormat="1" applyFont="1" applyBorder="1"/>
    <xf numFmtId="3" fontId="0" fillId="0" borderId="13" xfId="0" applyNumberFormat="1" applyFont="1" applyBorder="1"/>
    <xf numFmtId="10" fontId="0" fillId="0" borderId="106" xfId="266" applyNumberFormat="1" applyFont="1" applyBorder="1"/>
    <xf numFmtId="10" fontId="0" fillId="0" borderId="14" xfId="0" applyNumberFormat="1" applyFont="1" applyFill="1" applyBorder="1"/>
    <xf numFmtId="10" fontId="0" fillId="0" borderId="28" xfId="0" applyNumberFormat="1" applyFont="1" applyFill="1" applyBorder="1"/>
    <xf numFmtId="0" fontId="18" fillId="0" borderId="0" xfId="0" applyNumberFormat="1" applyFont="1" applyFill="1" applyBorder="1" applyAlignment="1">
      <alignment horizontal="center"/>
    </xf>
    <xf numFmtId="1" fontId="0" fillId="0" borderId="113" xfId="0" applyNumberFormat="1" applyFont="1" applyBorder="1"/>
    <xf numFmtId="1" fontId="0" fillId="0" borderId="157" xfId="0" applyNumberFormat="1" applyFont="1" applyBorder="1"/>
    <xf numFmtId="10" fontId="0" fillId="0" borderId="31" xfId="266" applyNumberFormat="1" applyFont="1" applyBorder="1"/>
    <xf numFmtId="3" fontId="0" fillId="0" borderId="158" xfId="0" applyNumberFormat="1" applyFont="1" applyBorder="1" applyAlignment="1">
      <alignment horizontal="right" wrapText="1"/>
    </xf>
    <xf numFmtId="10" fontId="0" fillId="0" borderId="111" xfId="0" applyNumberFormat="1" applyFont="1" applyFill="1" applyBorder="1"/>
    <xf numFmtId="3" fontId="0" fillId="0" borderId="115" xfId="0" applyNumberFormat="1" applyFont="1" applyBorder="1"/>
    <xf numFmtId="1" fontId="0" fillId="0" borderId="149" xfId="0" applyNumberFormat="1" applyFont="1" applyBorder="1"/>
    <xf numFmtId="0" fontId="0" fillId="0" borderId="130" xfId="0" applyFont="1" applyBorder="1"/>
    <xf numFmtId="3" fontId="0" fillId="0" borderId="155" xfId="0" applyNumberFormat="1" applyFont="1" applyBorder="1" applyAlignment="1">
      <alignment horizontal="right" wrapText="1"/>
    </xf>
    <xf numFmtId="3" fontId="0" fillId="0" borderId="148" xfId="0" applyNumberFormat="1" applyFont="1" applyBorder="1"/>
    <xf numFmtId="10" fontId="0" fillId="0" borderId="0" xfId="266" applyNumberFormat="1" applyFont="1" applyBorder="1" applyAlignment="1">
      <alignment horizontal="right"/>
    </xf>
    <xf numFmtId="0" fontId="0" fillId="0" borderId="149" xfId="0" applyBorder="1"/>
    <xf numFmtId="1" fontId="0" fillId="0" borderId="28" xfId="0" applyNumberFormat="1" applyFont="1" applyBorder="1"/>
    <xf numFmtId="1" fontId="0" fillId="0" borderId="126" xfId="0" applyNumberFormat="1" applyFont="1" applyBorder="1"/>
    <xf numFmtId="3" fontId="0" fillId="0" borderId="19" xfId="0" applyNumberFormat="1" applyFont="1" applyBorder="1"/>
    <xf numFmtId="167" fontId="18" fillId="0" borderId="0" xfId="0" applyNumberFormat="1" applyFont="1" applyFill="1" applyBorder="1" applyAlignment="1">
      <alignment horizontal="center"/>
    </xf>
    <xf numFmtId="10" fontId="67" fillId="0" borderId="32" xfId="266" applyNumberFormat="1" applyFont="1" applyBorder="1"/>
    <xf numFmtId="10" fontId="67" fillId="0" borderId="31" xfId="266" applyNumberFormat="1" applyFont="1" applyBorder="1"/>
    <xf numFmtId="10" fontId="17" fillId="0" borderId="61" xfId="90" applyNumberFormat="1" applyFont="1" applyBorder="1"/>
    <xf numFmtId="1" fontId="18" fillId="0" borderId="61" xfId="0" applyNumberFormat="1" applyFont="1" applyBorder="1"/>
    <xf numFmtId="10" fontId="18" fillId="0" borderId="32" xfId="90" applyNumberFormat="1" applyFont="1" applyBorder="1"/>
    <xf numFmtId="10" fontId="18" fillId="0" borderId="31" xfId="90" applyNumberFormat="1" applyFont="1" applyBorder="1"/>
    <xf numFmtId="1" fontId="18" fillId="0" borderId="31" xfId="0" applyNumberFormat="1" applyFont="1" applyBorder="1"/>
    <xf numFmtId="3" fontId="18" fillId="0" borderId="47" xfId="0" applyNumberFormat="1" applyFont="1" applyBorder="1"/>
    <xf numFmtId="10" fontId="67" fillId="0" borderId="32" xfId="266" applyNumberFormat="1" applyFont="1" applyBorder="1" applyAlignment="1">
      <alignment horizontal="right"/>
    </xf>
    <xf numFmtId="172" fontId="18" fillId="0" borderId="31" xfId="51" applyNumberFormat="1" applyFont="1" applyFill="1" applyBorder="1"/>
    <xf numFmtId="0" fontId="0" fillId="0" borderId="157" xfId="0" applyBorder="1"/>
    <xf numFmtId="0" fontId="0" fillId="0" borderId="151" xfId="0" applyBorder="1"/>
    <xf numFmtId="10" fontId="0" fillId="0" borderId="158" xfId="0" applyNumberFormat="1" applyFont="1" applyFill="1" applyBorder="1" applyAlignment="1">
      <alignment horizontal="right" wrapText="1"/>
    </xf>
    <xf numFmtId="10" fontId="0" fillId="0" borderId="155" xfId="0" applyNumberFormat="1" applyFont="1" applyFill="1" applyBorder="1" applyAlignment="1">
      <alignment horizontal="right" wrapText="1"/>
    </xf>
    <xf numFmtId="3" fontId="0" fillId="0" borderId="156" xfId="0" applyNumberFormat="1" applyFont="1" applyBorder="1" applyAlignment="1">
      <alignment horizontal="right" wrapText="1"/>
    </xf>
    <xf numFmtId="3" fontId="0" fillId="0" borderId="156" xfId="0" applyNumberFormat="1" applyFont="1" applyBorder="1"/>
    <xf numFmtId="3" fontId="0" fillId="0" borderId="148" xfId="0" applyNumberFormat="1" applyFont="1" applyBorder="1" applyAlignment="1">
      <alignment horizontal="right" wrapText="1"/>
    </xf>
    <xf numFmtId="3" fontId="0" fillId="0" borderId="119" xfId="0" applyNumberFormat="1" applyFont="1" applyBorder="1"/>
    <xf numFmtId="0" fontId="21" fillId="0" borderId="0" xfId="0" applyNumberFormat="1" applyFont="1" applyFill="1" applyBorder="1" applyAlignment="1">
      <alignment horizontal="center"/>
    </xf>
    <xf numFmtId="10" fontId="67" fillId="0" borderId="62" xfId="266" applyNumberFormat="1" applyFont="1" applyBorder="1"/>
    <xf numFmtId="10" fontId="67" fillId="0" borderId="61" xfId="266" applyNumberFormat="1" applyFont="1" applyBorder="1"/>
    <xf numFmtId="3" fontId="67" fillId="0" borderId="61" xfId="0" applyNumberFormat="1" applyFont="1" applyBorder="1"/>
    <xf numFmtId="3" fontId="67" fillId="0" borderId="23" xfId="0" applyNumberFormat="1" applyFont="1" applyBorder="1"/>
    <xf numFmtId="10" fontId="67" fillId="0" borderId="57" xfId="266" applyNumberFormat="1" applyFont="1" applyBorder="1"/>
    <xf numFmtId="10" fontId="67" fillId="0" borderId="74" xfId="266" applyNumberFormat="1" applyFont="1" applyBorder="1"/>
    <xf numFmtId="3" fontId="18" fillId="0" borderId="31" xfId="0" applyNumberFormat="1" applyFont="1" applyBorder="1"/>
    <xf numFmtId="3" fontId="18" fillId="0" borderId="35" xfId="0" applyNumberFormat="1" applyFont="1" applyBorder="1"/>
    <xf numFmtId="10" fontId="67" fillId="0" borderId="57" xfId="266" applyNumberFormat="1" applyFont="1" applyBorder="1" applyAlignment="1">
      <alignment horizontal="right"/>
    </xf>
    <xf numFmtId="10" fontId="18" fillId="0" borderId="32" xfId="0" applyNumberFormat="1" applyFont="1" applyFill="1" applyBorder="1"/>
    <xf numFmtId="0" fontId="18" fillId="0" borderId="22" xfId="0" applyFont="1" applyFill="1" applyBorder="1" applyAlignment="1">
      <alignment horizontal="center" vertical="center" wrapText="1"/>
    </xf>
    <xf numFmtId="0" fontId="18" fillId="0" borderId="36" xfId="0" applyFont="1" applyFill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3" fontId="22" fillId="67" borderId="130" xfId="0" applyNumberFormat="1" applyFont="1" applyFill="1" applyBorder="1"/>
    <xf numFmtId="2" fontId="22" fillId="0" borderId="152" xfId="51" applyNumberFormat="1" applyFont="1" applyFill="1" applyBorder="1" applyAlignment="1">
      <alignment horizontal="right" vertical="center" indent="1"/>
    </xf>
    <xf numFmtId="2" fontId="22" fillId="0" borderId="157" xfId="51" applyNumberFormat="1" applyFont="1" applyFill="1" applyBorder="1" applyAlignment="1">
      <alignment horizontal="right" vertical="center" indent="1"/>
    </xf>
    <xf numFmtId="3" fontId="22" fillId="0" borderId="157" xfId="51" applyNumberFormat="1" applyFont="1" applyFill="1" applyBorder="1" applyAlignment="1">
      <alignment horizontal="right" vertical="center" indent="1"/>
    </xf>
    <xf numFmtId="3" fontId="22" fillId="0" borderId="156" xfId="51" applyNumberFormat="1" applyFont="1" applyFill="1" applyBorder="1" applyAlignment="1">
      <alignment horizontal="right" vertical="center" indent="1"/>
    </xf>
    <xf numFmtId="3" fontId="22" fillId="0" borderId="151" xfId="51" applyNumberFormat="1" applyFont="1" applyFill="1" applyBorder="1" applyAlignment="1">
      <alignment horizontal="right" vertical="center" indent="1"/>
    </xf>
    <xf numFmtId="2" fontId="22" fillId="0" borderId="117" xfId="51" applyNumberFormat="1" applyFont="1" applyFill="1" applyBorder="1" applyAlignment="1">
      <alignment horizontal="right" vertical="center" indent="1"/>
    </xf>
    <xf numFmtId="3" fontId="22" fillId="0" borderId="117" xfId="51" applyNumberFormat="1" applyFont="1" applyFill="1" applyBorder="1" applyAlignment="1">
      <alignment horizontal="right" vertical="center" indent="1"/>
    </xf>
    <xf numFmtId="0" fontId="22" fillId="0" borderId="161" xfId="0" applyFont="1" applyFill="1" applyBorder="1" applyAlignment="1">
      <alignment horizontal="center"/>
    </xf>
    <xf numFmtId="0" fontId="0" fillId="0" borderId="140" xfId="0" applyFont="1" applyFill="1" applyBorder="1" applyAlignment="1">
      <alignment horizontal="center"/>
    </xf>
    <xf numFmtId="3" fontId="22" fillId="0" borderId="117" xfId="0" applyNumberFormat="1" applyFont="1" applyFill="1" applyBorder="1" applyAlignment="1">
      <alignment horizontal="right" indent="1"/>
    </xf>
    <xf numFmtId="3" fontId="0" fillId="0" borderId="117" xfId="0" applyNumberFormat="1" applyFont="1" applyFill="1" applyBorder="1" applyAlignment="1">
      <alignment horizontal="right" indent="1"/>
    </xf>
    <xf numFmtId="3" fontId="24" fillId="0" borderId="117" xfId="0" applyNumberFormat="1" applyFont="1" applyFill="1" applyBorder="1" applyAlignment="1">
      <alignment horizontal="right" indent="1"/>
    </xf>
    <xf numFmtId="0" fontId="18" fillId="0" borderId="152" xfId="0" applyFont="1" applyFill="1" applyBorder="1"/>
    <xf numFmtId="0" fontId="18" fillId="0" borderId="157" xfId="0" applyFont="1" applyFill="1" applyBorder="1" applyAlignment="1">
      <alignment horizontal="center"/>
    </xf>
    <xf numFmtId="0" fontId="18" fillId="0" borderId="152" xfId="0" applyFont="1" applyFill="1" applyBorder="1" applyAlignment="1">
      <alignment horizontal="center"/>
    </xf>
    <xf numFmtId="166" fontId="21" fillId="0" borderId="111" xfId="90" applyNumberFormat="1" applyFont="1" applyFill="1" applyBorder="1" applyAlignment="1">
      <alignment horizontal="center"/>
    </xf>
    <xf numFmtId="3" fontId="22" fillId="0" borderId="141" xfId="0" applyNumberFormat="1" applyFont="1" applyFill="1" applyBorder="1" applyAlignment="1">
      <alignment horizontal="right" indent="1"/>
    </xf>
    <xf numFmtId="166" fontId="21" fillId="0" borderId="152" xfId="90" applyNumberFormat="1" applyFont="1" applyFill="1" applyBorder="1" applyAlignment="1">
      <alignment vertical="center"/>
    </xf>
    <xf numFmtId="3" fontId="22" fillId="0" borderId="157" xfId="0" applyNumberFormat="1" applyFont="1" applyFill="1" applyBorder="1" applyAlignment="1">
      <alignment horizontal="right" indent="1"/>
    </xf>
    <xf numFmtId="3" fontId="22" fillId="0" borderId="156" xfId="0" applyNumberFormat="1" applyFont="1" applyFill="1" applyBorder="1" applyAlignment="1">
      <alignment horizontal="right" indent="1"/>
    </xf>
    <xf numFmtId="0" fontId="21" fillId="0" borderId="162" xfId="0" applyFont="1" applyFill="1" applyBorder="1" applyAlignment="1">
      <alignment horizontal="centerContinuous" vertical="center"/>
    </xf>
    <xf numFmtId="168" fontId="22" fillId="0" borderId="0" xfId="67" applyNumberFormat="1" applyFont="1" applyFill="1" applyBorder="1" applyAlignment="1">
      <alignment horizontal="right" vertical="center" wrapText="1"/>
    </xf>
    <xf numFmtId="4" fontId="22" fillId="0" borderId="0" xfId="67" applyNumberFormat="1" applyFont="1" applyFill="1" applyBorder="1" applyAlignment="1">
      <alignment horizontal="right" vertical="center" wrapText="1"/>
    </xf>
    <xf numFmtId="10" fontId="22" fillId="0" borderId="0" xfId="266" applyNumberFormat="1" applyFont="1" applyFill="1" applyBorder="1" applyAlignment="1">
      <alignment horizontal="right" vertical="center" wrapText="1"/>
    </xf>
    <xf numFmtId="4" fontId="18" fillId="0" borderId="62" xfId="0" applyNumberFormat="1" applyFont="1" applyBorder="1" applyAlignment="1">
      <alignment horizontal="right"/>
    </xf>
    <xf numFmtId="168" fontId="18" fillId="0" borderId="30" xfId="0" applyNumberFormat="1" applyFont="1" applyBorder="1"/>
    <xf numFmtId="168" fontId="18" fillId="0" borderId="23" xfId="0" applyNumberFormat="1" applyFont="1" applyBorder="1"/>
    <xf numFmtId="0" fontId="0" fillId="0" borderId="17" xfId="0" applyBorder="1" applyAlignment="1">
      <alignment horizontal="left"/>
    </xf>
    <xf numFmtId="4" fontId="0" fillId="0" borderId="152" xfId="0" applyNumberFormat="1" applyBorder="1" applyAlignment="1">
      <alignment horizontal="right"/>
    </xf>
    <xf numFmtId="168" fontId="0" fillId="0" borderId="156" xfId="0" applyNumberFormat="1" applyBorder="1"/>
    <xf numFmtId="168" fontId="0" fillId="0" borderId="123" xfId="0" applyNumberFormat="1" applyBorder="1"/>
    <xf numFmtId="0" fontId="0" fillId="0" borderId="140" xfId="0" applyBorder="1" applyAlignment="1">
      <alignment horizontal="left"/>
    </xf>
    <xf numFmtId="4" fontId="0" fillId="0" borderId="129" xfId="0" applyNumberFormat="1" applyBorder="1" applyAlignment="1">
      <alignment horizontal="right"/>
    </xf>
    <xf numFmtId="168" fontId="0" fillId="0" borderId="132" xfId="0" applyNumberFormat="1" applyBorder="1"/>
    <xf numFmtId="168" fontId="0" fillId="0" borderId="130" xfId="0" applyNumberFormat="1" applyBorder="1"/>
    <xf numFmtId="0" fontId="0" fillId="0" borderId="104" xfId="0" applyBorder="1" applyAlignment="1">
      <alignment horizontal="left"/>
    </xf>
    <xf numFmtId="4" fontId="0" fillId="0" borderId="14" xfId="0" applyNumberFormat="1" applyBorder="1" applyAlignment="1">
      <alignment horizontal="right"/>
    </xf>
    <xf numFmtId="168" fontId="0" fillId="0" borderId="19" xfId="0" applyNumberFormat="1" applyBorder="1"/>
    <xf numFmtId="168" fontId="0" fillId="0" borderId="13" xfId="0" applyNumberFormat="1" applyBorder="1"/>
    <xf numFmtId="0" fontId="0" fillId="0" borderId="20" xfId="0" applyBorder="1" applyAlignment="1">
      <alignment horizontal="left"/>
    </xf>
    <xf numFmtId="4" fontId="71" fillId="0" borderId="57" xfId="67" applyNumberFormat="1" applyFont="1" applyFill="1" applyBorder="1" applyAlignment="1">
      <alignment horizontal="center" vertical="center" wrapText="1"/>
    </xf>
    <xf numFmtId="168" fontId="69" fillId="0" borderId="58" xfId="67" applyNumberFormat="1" applyFont="1" applyFill="1" applyBorder="1" applyAlignment="1">
      <alignment horizontal="center" vertical="center" wrapText="1"/>
    </xf>
    <xf numFmtId="168" fontId="69" fillId="0" borderId="44" xfId="67" applyNumberFormat="1" applyFont="1" applyFill="1" applyBorder="1" applyAlignment="1">
      <alignment horizontal="center" vertical="center" wrapText="1"/>
    </xf>
    <xf numFmtId="3" fontId="69" fillId="0" borderId="38" xfId="67" applyNumberFormat="1" applyFont="1" applyFill="1" applyBorder="1" applyAlignment="1">
      <alignment horizontal="center" vertical="center" wrapText="1"/>
    </xf>
    <xf numFmtId="4" fontId="71" fillId="0" borderId="62" xfId="67" applyNumberFormat="1" applyFont="1" applyFill="1" applyBorder="1" applyAlignment="1">
      <alignment horizontal="center" vertical="center" textRotation="90" wrapText="1"/>
    </xf>
    <xf numFmtId="168" fontId="71" fillId="0" borderId="23" xfId="67" applyNumberFormat="1" applyFont="1" applyFill="1" applyBorder="1" applyAlignment="1">
      <alignment horizontal="center" vertical="center" textRotation="90" wrapText="1"/>
    </xf>
    <xf numFmtId="3" fontId="18" fillId="0" borderId="63" xfId="0" applyNumberFormat="1" applyFont="1" applyBorder="1"/>
    <xf numFmtId="3" fontId="0" fillId="0" borderId="152" xfId="0" applyNumberFormat="1" applyBorder="1"/>
    <xf numFmtId="3" fontId="0" fillId="0" borderId="158" xfId="0" applyNumberFormat="1" applyBorder="1"/>
    <xf numFmtId="3" fontId="0" fillId="0" borderId="163" xfId="0" applyNumberFormat="1" applyBorder="1"/>
    <xf numFmtId="3" fontId="0" fillId="0" borderId="117" xfId="0" applyNumberFormat="1" applyBorder="1"/>
    <xf numFmtId="3" fontId="7" fillId="0" borderId="152" xfId="444" applyNumberFormat="1" applyBorder="1"/>
    <xf numFmtId="3" fontId="7" fillId="0" borderId="157" xfId="444" applyNumberFormat="1" applyBorder="1"/>
    <xf numFmtId="3" fontId="7" fillId="0" borderId="123" xfId="444" applyNumberFormat="1" applyBorder="1"/>
    <xf numFmtId="3" fontId="7" fillId="0" borderId="129" xfId="444" applyNumberFormat="1" applyBorder="1"/>
    <xf numFmtId="3" fontId="7" fillId="0" borderId="117" xfId="444" applyNumberFormat="1" applyBorder="1"/>
    <xf numFmtId="3" fontId="7" fillId="0" borderId="130" xfId="444" applyNumberFormat="1" applyBorder="1"/>
    <xf numFmtId="3" fontId="0" fillId="0" borderId="28" xfId="0" applyNumberFormat="1" applyBorder="1"/>
    <xf numFmtId="3" fontId="0" fillId="0" borderId="13" xfId="0" applyNumberFormat="1" applyBorder="1"/>
    <xf numFmtId="3" fontId="7" fillId="0" borderId="14" xfId="444" applyNumberFormat="1" applyBorder="1"/>
    <xf numFmtId="3" fontId="7" fillId="0" borderId="28" xfId="444" applyNumberFormat="1" applyBorder="1"/>
    <xf numFmtId="3" fontId="7" fillId="0" borderId="13" xfId="444" applyNumberFormat="1" applyBorder="1"/>
    <xf numFmtId="0" fontId="6" fillId="0" borderId="0" xfId="445"/>
    <xf numFmtId="10" fontId="71" fillId="0" borderId="18" xfId="144" applyNumberFormat="1" applyFont="1" applyBorder="1"/>
    <xf numFmtId="4" fontId="71" fillId="0" borderId="26" xfId="144" applyNumberFormat="1" applyFont="1" applyFill="1" applyBorder="1"/>
    <xf numFmtId="10" fontId="71" fillId="0" borderId="26" xfId="144" applyNumberFormat="1" applyFont="1" applyBorder="1"/>
    <xf numFmtId="0" fontId="71" fillId="0" borderId="26" xfId="144" applyNumberFormat="1" applyFont="1" applyBorder="1"/>
    <xf numFmtId="0" fontId="71" fillId="0" borderId="23" xfId="144" applyFont="1" applyBorder="1" applyAlignment="1">
      <alignment horizontal="left"/>
    </xf>
    <xf numFmtId="10" fontId="69" fillId="0" borderId="111" xfId="144" applyNumberFormat="1" applyFont="1" applyBorder="1"/>
    <xf numFmtId="4" fontId="69" fillId="0" borderId="113" xfId="144" applyNumberFormat="1" applyFont="1" applyFill="1" applyBorder="1"/>
    <xf numFmtId="10" fontId="69" fillId="0" borderId="113" xfId="144" applyNumberFormat="1" applyFont="1" applyBorder="1"/>
    <xf numFmtId="0" fontId="69" fillId="0" borderId="113" xfId="144" applyNumberFormat="1" applyFont="1" applyBorder="1"/>
    <xf numFmtId="0" fontId="71" fillId="0" borderId="112" xfId="144" applyFont="1" applyBorder="1" applyAlignment="1">
      <alignment horizontal="left"/>
    </xf>
    <xf numFmtId="10" fontId="69" fillId="0" borderId="129" xfId="144" applyNumberFormat="1" applyFont="1" applyBorder="1"/>
    <xf numFmtId="4" fontId="69" fillId="0" borderId="117" xfId="144" applyNumberFormat="1" applyFont="1" applyFill="1" applyBorder="1"/>
    <xf numFmtId="10" fontId="69" fillId="0" borderId="117" xfId="144" applyNumberFormat="1" applyFont="1" applyBorder="1"/>
    <xf numFmtId="0" fontId="69" fillId="0" borderId="117" xfId="144" applyNumberFormat="1" applyFont="1" applyBorder="1"/>
    <xf numFmtId="0" fontId="71" fillId="0" borderId="130" xfId="144" applyFont="1" applyBorder="1" applyAlignment="1">
      <alignment horizontal="left"/>
    </xf>
    <xf numFmtId="10" fontId="69" fillId="0" borderId="14" xfId="144" applyNumberFormat="1" applyFont="1" applyBorder="1"/>
    <xf numFmtId="4" fontId="69" fillId="0" borderId="28" xfId="144" applyNumberFormat="1" applyFont="1" applyFill="1" applyBorder="1"/>
    <xf numFmtId="10" fontId="69" fillId="0" borderId="28" xfId="144" applyNumberFormat="1" applyFont="1" applyBorder="1"/>
    <xf numFmtId="0" fontId="69" fillId="0" borderId="28" xfId="144" applyNumberFormat="1" applyFont="1" applyBorder="1"/>
    <xf numFmtId="0" fontId="71" fillId="0" borderId="13" xfId="144" applyFont="1" applyBorder="1" applyAlignment="1">
      <alignment horizontal="left"/>
    </xf>
    <xf numFmtId="10" fontId="67" fillId="0" borderId="154" xfId="445" applyNumberFormat="1" applyFont="1" applyBorder="1"/>
    <xf numFmtId="4" fontId="67" fillId="0" borderId="74" xfId="445" applyNumberFormat="1" applyFont="1" applyBorder="1"/>
    <xf numFmtId="10" fontId="67" fillId="0" borderId="74" xfId="445" applyNumberFormat="1" applyFont="1" applyBorder="1"/>
    <xf numFmtId="0" fontId="67" fillId="0" borderId="164" xfId="445" applyFont="1" applyBorder="1"/>
    <xf numFmtId="0" fontId="67" fillId="0" borderId="38" xfId="445" applyFont="1" applyBorder="1"/>
    <xf numFmtId="10" fontId="6" fillId="0" borderId="157" xfId="445" applyNumberFormat="1" applyBorder="1"/>
    <xf numFmtId="4" fontId="6" fillId="0" borderId="157" xfId="445" applyNumberFormat="1" applyBorder="1"/>
    <xf numFmtId="0" fontId="6" fillId="0" borderId="156" xfId="445" applyBorder="1"/>
    <xf numFmtId="0" fontId="67" fillId="0" borderId="140" xfId="445" applyFont="1" applyBorder="1"/>
    <xf numFmtId="10" fontId="6" fillId="0" borderId="117" xfId="445" applyNumberFormat="1" applyBorder="1"/>
    <xf numFmtId="4" fontId="6" fillId="0" borderId="117" xfId="445" applyNumberFormat="1" applyBorder="1"/>
    <xf numFmtId="0" fontId="6" fillId="0" borderId="132" xfId="445" applyBorder="1"/>
    <xf numFmtId="0" fontId="67" fillId="0" borderId="104" xfId="445" applyFont="1" applyBorder="1"/>
    <xf numFmtId="10" fontId="6" fillId="0" borderId="165" xfId="445" applyNumberFormat="1" applyBorder="1"/>
    <xf numFmtId="4" fontId="6" fillId="0" borderId="165" xfId="445" applyNumberFormat="1" applyBorder="1"/>
    <xf numFmtId="0" fontId="6" fillId="0" borderId="119" xfId="445" applyBorder="1"/>
    <xf numFmtId="0" fontId="67" fillId="0" borderId="166" xfId="445" applyFont="1" applyBorder="1"/>
    <xf numFmtId="10" fontId="97" fillId="0" borderId="167" xfId="445" applyNumberFormat="1" applyFont="1" applyBorder="1"/>
    <xf numFmtId="4" fontId="97" fillId="0" borderId="167" xfId="445" applyNumberFormat="1" applyFont="1" applyBorder="1"/>
    <xf numFmtId="0" fontId="97" fillId="0" borderId="167" xfId="445" applyNumberFormat="1" applyFont="1" applyBorder="1"/>
    <xf numFmtId="0" fontId="97" fillId="0" borderId="168" xfId="445" applyFont="1" applyBorder="1" applyAlignment="1">
      <alignment horizontal="left"/>
    </xf>
    <xf numFmtId="10" fontId="100" fillId="0" borderId="169" xfId="445" applyNumberFormat="1" applyFont="1" applyBorder="1"/>
    <xf numFmtId="4" fontId="100" fillId="0" borderId="170" xfId="445" applyNumberFormat="1" applyFont="1" applyBorder="1"/>
    <xf numFmtId="10" fontId="100" fillId="0" borderId="170" xfId="445" applyNumberFormat="1" applyFont="1" applyBorder="1"/>
    <xf numFmtId="0" fontId="100" fillId="0" borderId="171" xfId="445" applyNumberFormat="1" applyFont="1" applyBorder="1"/>
    <xf numFmtId="0" fontId="97" fillId="0" borderId="172" xfId="445" applyFont="1" applyBorder="1" applyAlignment="1">
      <alignment horizontal="left"/>
    </xf>
    <xf numFmtId="10" fontId="6" fillId="0" borderId="173" xfId="445" applyNumberFormat="1" applyBorder="1"/>
    <xf numFmtId="0" fontId="6" fillId="0" borderId="156" xfId="445" applyNumberFormat="1" applyBorder="1"/>
    <xf numFmtId="0" fontId="97" fillId="0" borderId="174" xfId="445" applyFont="1" applyBorder="1" applyAlignment="1">
      <alignment horizontal="left"/>
    </xf>
    <xf numFmtId="10" fontId="6" fillId="0" borderId="175" xfId="445" applyNumberFormat="1" applyBorder="1"/>
    <xf numFmtId="0" fontId="6" fillId="0" borderId="132" xfId="445" applyNumberFormat="1" applyBorder="1"/>
    <xf numFmtId="0" fontId="97" fillId="0" borderId="176" xfId="445" applyFont="1" applyBorder="1" applyAlignment="1">
      <alignment horizontal="left"/>
    </xf>
    <xf numFmtId="10" fontId="6" fillId="0" borderId="177" xfId="445" applyNumberFormat="1" applyBorder="1"/>
    <xf numFmtId="0" fontId="6" fillId="0" borderId="119" xfId="445" applyNumberFormat="1" applyBorder="1"/>
    <xf numFmtId="0" fontId="97" fillId="0" borderId="178" xfId="445" applyFont="1" applyBorder="1" applyAlignment="1">
      <alignment horizontal="left"/>
    </xf>
    <xf numFmtId="0" fontId="6" fillId="0" borderId="0" xfId="445" applyAlignment="1">
      <alignment horizontal="right"/>
    </xf>
    <xf numFmtId="0" fontId="5" fillId="0" borderId="0" xfId="446"/>
    <xf numFmtId="10" fontId="67" fillId="0" borderId="62" xfId="446" applyNumberFormat="1" applyFont="1" applyBorder="1"/>
    <xf numFmtId="4" fontId="67" fillId="0" borderId="61" xfId="446" applyNumberFormat="1" applyFont="1" applyBorder="1"/>
    <xf numFmtId="10" fontId="5" fillId="0" borderId="157" xfId="446" applyNumberFormat="1" applyBorder="1"/>
    <xf numFmtId="4" fontId="5" fillId="0" borderId="157" xfId="446" applyNumberFormat="1" applyBorder="1"/>
    <xf numFmtId="10" fontId="5" fillId="0" borderId="149" xfId="446" applyNumberFormat="1" applyBorder="1"/>
    <xf numFmtId="4" fontId="5" fillId="0" borderId="149" xfId="446" applyNumberFormat="1" applyBorder="1"/>
    <xf numFmtId="10" fontId="5" fillId="0" borderId="165" xfId="446" applyNumberFormat="1" applyBorder="1"/>
    <xf numFmtId="4" fontId="5" fillId="0" borderId="165" xfId="446" applyNumberFormat="1" applyBorder="1"/>
    <xf numFmtId="4" fontId="67" fillId="0" borderId="30" xfId="446" applyNumberFormat="1" applyFont="1" applyBorder="1" applyAlignment="1">
      <alignment vertical="center" wrapText="1"/>
    </xf>
    <xf numFmtId="0" fontId="67" fillId="0" borderId="17" xfId="446" applyFont="1" applyBorder="1" applyAlignment="1">
      <alignment horizontal="left"/>
    </xf>
    <xf numFmtId="4" fontId="5" fillId="0" borderId="156" xfId="446" applyNumberFormat="1" applyBorder="1" applyAlignment="1">
      <alignment vertical="center" wrapText="1"/>
    </xf>
    <xf numFmtId="0" fontId="67" fillId="0" borderId="150" xfId="446" applyFont="1" applyBorder="1" applyAlignment="1">
      <alignment horizontal="left"/>
    </xf>
    <xf numFmtId="4" fontId="5" fillId="0" borderId="148" xfId="446" applyNumberFormat="1" applyBorder="1" applyAlignment="1">
      <alignment vertical="center" wrapText="1"/>
    </xf>
    <xf numFmtId="0" fontId="67" fillId="0" borderId="104" xfId="446" applyFont="1" applyBorder="1" applyAlignment="1">
      <alignment horizontal="left"/>
    </xf>
    <xf numFmtId="10" fontId="5" fillId="0" borderId="152" xfId="446" applyNumberFormat="1" applyBorder="1"/>
    <xf numFmtId="176" fontId="0" fillId="0" borderId="157" xfId="447" applyNumberFormat="1" applyFont="1" applyBorder="1"/>
    <xf numFmtId="176" fontId="0" fillId="0" borderId="156" xfId="447" applyNumberFormat="1" applyFont="1" applyBorder="1" applyAlignment="1">
      <alignment vertical="center" wrapText="1"/>
    </xf>
    <xf numFmtId="10" fontId="5" fillId="0" borderId="129" xfId="446" applyNumberFormat="1" applyBorder="1"/>
    <xf numFmtId="176" fontId="0" fillId="0" borderId="149" xfId="447" applyNumberFormat="1" applyFont="1" applyBorder="1"/>
    <xf numFmtId="176" fontId="0" fillId="0" borderId="148" xfId="447" applyNumberFormat="1" applyFont="1" applyBorder="1" applyAlignment="1">
      <alignment vertical="center" wrapText="1"/>
    </xf>
    <xf numFmtId="10" fontId="5" fillId="0" borderId="106" xfId="446" applyNumberFormat="1" applyBorder="1"/>
    <xf numFmtId="176" fontId="0" fillId="0" borderId="165" xfId="447" applyNumberFormat="1" applyFont="1" applyBorder="1"/>
    <xf numFmtId="176" fontId="0" fillId="0" borderId="184" xfId="447" applyNumberFormat="1" applyFont="1" applyBorder="1"/>
    <xf numFmtId="10" fontId="5" fillId="0" borderId="185" xfId="446" applyNumberFormat="1" applyBorder="1"/>
    <xf numFmtId="0" fontId="97" fillId="0" borderId="180" xfId="446" applyFont="1" applyBorder="1" applyAlignment="1">
      <alignment horizontal="center" vertical="center" wrapText="1"/>
    </xf>
    <xf numFmtId="0" fontId="97" fillId="0" borderId="181" xfId="446" applyFont="1" applyBorder="1" applyAlignment="1">
      <alignment horizontal="center" vertical="center" wrapText="1"/>
    </xf>
    <xf numFmtId="0" fontId="97" fillId="0" borderId="182" xfId="446" applyFont="1" applyBorder="1" applyAlignment="1">
      <alignment horizontal="center" vertical="center" wrapText="1"/>
    </xf>
    <xf numFmtId="0" fontId="109" fillId="0" borderId="38" xfId="446" applyFont="1" applyBorder="1" applyAlignment="1">
      <alignment vertical="center" textRotation="255"/>
    </xf>
    <xf numFmtId="0" fontId="4" fillId="0" borderId="0" xfId="0" applyFont="1" applyFill="1" applyAlignment="1">
      <alignment vertical="top" wrapText="1"/>
    </xf>
    <xf numFmtId="0" fontId="115" fillId="0" borderId="0" xfId="448"/>
    <xf numFmtId="0" fontId="64" fillId="0" borderId="0" xfId="448" applyFont="1"/>
    <xf numFmtId="3" fontId="64" fillId="0" borderId="0" xfId="448" applyNumberFormat="1" applyFont="1"/>
    <xf numFmtId="3" fontId="59" fillId="0" borderId="17" xfId="448" applyNumberFormat="1" applyFont="1" applyFill="1" applyBorder="1" applyAlignment="1">
      <alignment horizontal="right" indent="1"/>
    </xf>
    <xf numFmtId="3" fontId="59" fillId="0" borderId="63" xfId="448" applyNumberFormat="1" applyFont="1" applyFill="1" applyBorder="1" applyAlignment="1">
      <alignment horizontal="right" indent="1"/>
    </xf>
    <xf numFmtId="3" fontId="59" fillId="0" borderId="61" xfId="448" applyNumberFormat="1" applyFont="1" applyFill="1" applyBorder="1" applyAlignment="1">
      <alignment horizontal="right" indent="1"/>
    </xf>
    <xf numFmtId="0" fontId="59" fillId="0" borderId="17" xfId="448" applyFont="1" applyFill="1" applyBorder="1"/>
    <xf numFmtId="3" fontId="25" fillId="0" borderId="166" xfId="448" applyNumberFormat="1" applyFont="1" applyFill="1" applyBorder="1" applyAlignment="1">
      <alignment horizontal="right" indent="1"/>
    </xf>
    <xf numFmtId="3" fontId="25" fillId="0" borderId="158" xfId="448" applyNumberFormat="1" applyFont="1" applyFill="1" applyBorder="1" applyAlignment="1">
      <alignment horizontal="right" indent="1"/>
    </xf>
    <xf numFmtId="3" fontId="25" fillId="0" borderId="157" xfId="448" applyNumberFormat="1" applyFont="1" applyFill="1" applyBorder="1" applyAlignment="1">
      <alignment horizontal="right" indent="1"/>
    </xf>
    <xf numFmtId="0" fontId="25" fillId="0" borderId="150" xfId="448" applyFont="1" applyFill="1" applyBorder="1" applyAlignment="1">
      <alignment horizontal="left" indent="1"/>
    </xf>
    <xf numFmtId="3" fontId="25" fillId="0" borderId="163" xfId="448" applyNumberFormat="1" applyFont="1" applyFill="1" applyBorder="1" applyAlignment="1">
      <alignment horizontal="right" indent="1"/>
    </xf>
    <xf numFmtId="3" fontId="25" fillId="0" borderId="149" xfId="448" applyNumberFormat="1" applyFont="1" applyFill="1" applyBorder="1" applyAlignment="1"/>
    <xf numFmtId="3" fontId="25" fillId="0" borderId="184" xfId="448" applyNumberFormat="1" applyFont="1" applyFill="1" applyBorder="1" applyAlignment="1">
      <alignment horizontal="right" indent="1"/>
    </xf>
    <xf numFmtId="0" fontId="25" fillId="0" borderId="104" xfId="448" applyFont="1" applyFill="1" applyBorder="1" applyAlignment="1">
      <alignment horizontal="left" indent="1"/>
    </xf>
    <xf numFmtId="3" fontId="25" fillId="0" borderId="149" xfId="448" applyNumberFormat="1" applyFont="1" applyFill="1" applyBorder="1" applyAlignment="1">
      <alignment horizontal="right" indent="1"/>
    </xf>
    <xf numFmtId="0" fontId="25" fillId="0" borderId="104" xfId="448" applyFont="1" applyFill="1" applyBorder="1" applyAlignment="1">
      <alignment horizontal="left" wrapText="1" indent="1"/>
    </xf>
    <xf numFmtId="0" fontId="25" fillId="0" borderId="104" xfId="448" applyFont="1" applyFill="1" applyBorder="1" applyAlignment="1">
      <alignment horizontal="left" vertical="center" indent="1"/>
    </xf>
    <xf numFmtId="0" fontId="25" fillId="0" borderId="149" xfId="449" applyFont="1" applyFill="1" applyBorder="1" applyAlignment="1">
      <alignment horizontal="left"/>
    </xf>
    <xf numFmtId="0" fontId="25" fillId="0" borderId="104" xfId="448" applyFont="1" applyFill="1" applyBorder="1" applyAlignment="1">
      <alignment horizontal="left" vertical="top" indent="1"/>
    </xf>
    <xf numFmtId="3" fontId="25" fillId="0" borderId="108" xfId="448" applyNumberFormat="1" applyFont="1" applyFill="1" applyBorder="1" applyAlignment="1">
      <alignment horizontal="right" indent="1"/>
    </xf>
    <xf numFmtId="0" fontId="25" fillId="0" borderId="20" xfId="448" applyFont="1" applyFill="1" applyBorder="1" applyAlignment="1">
      <alignment horizontal="left" indent="1"/>
    </xf>
    <xf numFmtId="3" fontId="116" fillId="0" borderId="17" xfId="448" applyNumberFormat="1" applyFont="1" applyFill="1" applyBorder="1" applyAlignment="1">
      <alignment horizontal="center" vertical="center"/>
    </xf>
    <xf numFmtId="3" fontId="116" fillId="0" borderId="63" xfId="448" applyNumberFormat="1" applyFont="1" applyFill="1" applyBorder="1" applyAlignment="1">
      <alignment horizontal="center" vertical="center" wrapText="1"/>
    </xf>
    <xf numFmtId="3" fontId="116" fillId="0" borderId="61" xfId="448" applyNumberFormat="1" applyFont="1" applyFill="1" applyBorder="1" applyAlignment="1">
      <alignment horizontal="center" vertical="center" wrapText="1"/>
    </xf>
    <xf numFmtId="4" fontId="116" fillId="0" borderId="61" xfId="448" applyNumberFormat="1" applyFont="1" applyFill="1" applyBorder="1" applyAlignment="1">
      <alignment horizontal="center" vertical="center" wrapText="1"/>
    </xf>
    <xf numFmtId="0" fontId="116" fillId="0" borderId="17" xfId="448" applyFont="1" applyFill="1" applyBorder="1" applyAlignment="1">
      <alignment horizontal="center" vertical="center" wrapText="1"/>
    </xf>
    <xf numFmtId="3" fontId="25" fillId="0" borderId="190" xfId="77" applyNumberFormat="1" applyFont="1" applyFill="1" applyBorder="1" applyAlignment="1">
      <alignment horizontal="right" vertical="center" wrapText="1" indent="1"/>
    </xf>
    <xf numFmtId="3" fontId="25" fillId="0" borderId="191" xfId="77" applyNumberFormat="1" applyFont="1" applyFill="1" applyBorder="1" applyAlignment="1">
      <alignment vertical="center" wrapText="1"/>
    </xf>
    <xf numFmtId="3" fontId="25" fillId="0" borderId="196" xfId="77" applyNumberFormat="1" applyFont="1" applyBorder="1" applyAlignment="1">
      <alignment vertical="center" wrapText="1"/>
    </xf>
    <xf numFmtId="3" fontId="59" fillId="0" borderId="0" xfId="77" applyNumberFormat="1" applyFont="1" applyAlignment="1">
      <alignment vertical="center" wrapText="1"/>
    </xf>
    <xf numFmtId="3" fontId="25" fillId="0" borderId="199" xfId="77" applyNumberFormat="1" applyFont="1" applyFill="1" applyBorder="1" applyAlignment="1">
      <alignment vertical="center" wrapText="1"/>
    </xf>
    <xf numFmtId="3" fontId="25" fillId="0" borderId="129" xfId="77" applyNumberFormat="1" applyFont="1" applyFill="1" applyBorder="1" applyAlignment="1">
      <alignment horizontal="right" vertical="center" wrapText="1" indent="1"/>
    </xf>
    <xf numFmtId="0" fontId="25" fillId="0" borderId="0" xfId="77" applyFont="1" applyAlignment="1">
      <alignment vertical="center" wrapText="1"/>
    </xf>
    <xf numFmtId="0" fontId="63" fillId="0" borderId="0" xfId="77" applyFont="1" applyAlignment="1">
      <alignment vertical="center" wrapText="1"/>
    </xf>
    <xf numFmtId="166" fontId="63" fillId="0" borderId="0" xfId="77" applyNumberFormat="1" applyFont="1" applyAlignment="1">
      <alignment horizontal="center" vertical="center" wrapText="1"/>
    </xf>
    <xf numFmtId="0" fontId="40" fillId="0" borderId="0" xfId="77" applyFont="1" applyAlignment="1">
      <alignment vertical="center" wrapText="1"/>
    </xf>
    <xf numFmtId="3" fontId="59" fillId="0" borderId="191" xfId="77" applyNumberFormat="1" applyFont="1" applyFill="1" applyBorder="1" applyAlignment="1">
      <alignment horizontal="right" vertical="center" wrapText="1" indent="1"/>
    </xf>
    <xf numFmtId="169" fontId="25" fillId="0" borderId="212" xfId="83" applyNumberFormat="1" applyFont="1" applyFill="1" applyBorder="1" applyAlignment="1">
      <alignment horizontal="right" vertical="center" wrapText="1" indent="1"/>
    </xf>
    <xf numFmtId="169" fontId="25" fillId="0" borderId="217" xfId="83" applyNumberFormat="1" applyFont="1" applyFill="1" applyBorder="1" applyAlignment="1">
      <alignment horizontal="right" vertical="center" wrapText="1" indent="1"/>
    </xf>
    <xf numFmtId="0" fontId="59" fillId="0" borderId="0" xfId="77" applyFont="1" applyAlignment="1">
      <alignment horizontal="center" vertical="center" wrapText="1"/>
    </xf>
    <xf numFmtId="0" fontId="59" fillId="0" borderId="30" xfId="77" applyFont="1" applyFill="1" applyBorder="1" applyAlignment="1">
      <alignment horizontal="center" vertical="center" wrapText="1"/>
    </xf>
    <xf numFmtId="3" fontId="59" fillId="0" borderId="17" xfId="77" applyNumberFormat="1" applyFont="1" applyFill="1" applyBorder="1" applyAlignment="1">
      <alignment horizontal="center" vertical="center" wrapText="1"/>
    </xf>
    <xf numFmtId="3" fontId="58" fillId="0" borderId="0" xfId="77" applyNumberFormat="1" applyFont="1" applyAlignment="1">
      <alignment vertical="center" wrapText="1"/>
    </xf>
    <xf numFmtId="3" fontId="25" fillId="0" borderId="33" xfId="77" applyNumberFormat="1" applyFont="1" applyFill="1" applyBorder="1" applyAlignment="1">
      <alignment vertical="center" wrapText="1"/>
    </xf>
    <xf numFmtId="3" fontId="25" fillId="0" borderId="28" xfId="77" applyNumberFormat="1" applyFont="1" applyFill="1" applyBorder="1" applyAlignment="1">
      <alignment vertical="center" wrapText="1"/>
    </xf>
    <xf numFmtId="3" fontId="25" fillId="0" borderId="14" xfId="77" applyNumberFormat="1" applyFont="1" applyFill="1" applyBorder="1" applyAlignment="1">
      <alignment horizontal="right" vertical="center" wrapText="1" indent="1"/>
    </xf>
    <xf numFmtId="3" fontId="25" fillId="0" borderId="50" xfId="77" applyNumberFormat="1" applyFont="1" applyFill="1" applyBorder="1" applyAlignment="1">
      <alignment vertical="center" wrapText="1"/>
    </xf>
    <xf numFmtId="3" fontId="25" fillId="0" borderId="184" xfId="77" applyNumberFormat="1" applyFont="1" applyFill="1" applyBorder="1" applyAlignment="1">
      <alignment vertical="center" wrapText="1"/>
    </xf>
    <xf numFmtId="3" fontId="25" fillId="0" borderId="185" xfId="77" applyNumberFormat="1" applyFont="1" applyFill="1" applyBorder="1" applyAlignment="1">
      <alignment horizontal="right" vertical="center" wrapText="1" indent="1"/>
    </xf>
    <xf numFmtId="3" fontId="25" fillId="0" borderId="189" xfId="77" applyNumberFormat="1" applyFont="1" applyFill="1" applyBorder="1" applyAlignment="1">
      <alignment vertical="center"/>
    </xf>
    <xf numFmtId="3" fontId="25" fillId="0" borderId="51" xfId="77" applyNumberFormat="1" applyFont="1" applyFill="1" applyBorder="1" applyAlignment="1">
      <alignment vertical="center"/>
    </xf>
    <xf numFmtId="3" fontId="25" fillId="0" borderId="75" xfId="77" applyNumberFormat="1" applyFont="1" applyFill="1" applyBorder="1" applyAlignment="1">
      <alignment horizontal="right" vertical="center" indent="1"/>
    </xf>
    <xf numFmtId="3" fontId="25" fillId="0" borderId="189" xfId="77" applyNumberFormat="1" applyFont="1" applyFill="1" applyBorder="1" applyAlignment="1">
      <alignment vertical="center" wrapText="1"/>
    </xf>
    <xf numFmtId="3" fontId="25" fillId="0" borderId="52" xfId="77" applyNumberFormat="1" applyFont="1" applyFill="1" applyBorder="1" applyAlignment="1">
      <alignment vertical="center" wrapText="1"/>
    </xf>
    <xf numFmtId="3" fontId="25" fillId="0" borderId="193" xfId="77" applyNumberFormat="1" applyFont="1" applyFill="1" applyBorder="1" applyAlignment="1">
      <alignment horizontal="right" vertical="center" indent="1"/>
    </xf>
    <xf numFmtId="3" fontId="59" fillId="0" borderId="188" xfId="77" applyNumberFormat="1" applyFont="1" applyFill="1" applyBorder="1" applyAlignment="1">
      <alignment vertical="center"/>
    </xf>
    <xf numFmtId="3" fontId="25" fillId="0" borderId="187" xfId="77" applyNumberFormat="1" applyFont="1" applyFill="1" applyBorder="1" applyAlignment="1">
      <alignment vertical="center" wrapText="1"/>
    </xf>
    <xf numFmtId="3" fontId="59" fillId="0" borderId="186" xfId="77" applyNumberFormat="1" applyFont="1" applyFill="1" applyBorder="1" applyAlignment="1">
      <alignment horizontal="right" vertical="center" wrapText="1" indent="1"/>
    </xf>
    <xf numFmtId="3" fontId="25" fillId="0" borderId="188" xfId="77" applyNumberFormat="1" applyFont="1" applyFill="1" applyBorder="1" applyAlignment="1">
      <alignment vertical="center" wrapText="1"/>
    </xf>
    <xf numFmtId="3" fontId="25" fillId="0" borderId="53" xfId="77" applyNumberFormat="1" applyFont="1" applyFill="1" applyBorder="1" applyAlignment="1">
      <alignment vertical="center" wrapText="1"/>
    </xf>
    <xf numFmtId="3" fontId="59" fillId="0" borderId="37" xfId="77" applyNumberFormat="1" applyFont="1" applyFill="1" applyBorder="1" applyAlignment="1">
      <alignment vertical="center"/>
    </xf>
    <xf numFmtId="3" fontId="25" fillId="0" borderId="54" xfId="77" applyNumberFormat="1" applyFont="1" applyFill="1" applyBorder="1" applyAlignment="1">
      <alignment vertical="center" wrapText="1"/>
    </xf>
    <xf numFmtId="3" fontId="59" fillId="0" borderId="17" xfId="77" applyNumberFormat="1" applyFont="1" applyFill="1" applyBorder="1" applyAlignment="1">
      <alignment horizontal="right" vertical="center" wrapText="1" indent="1"/>
    </xf>
    <xf numFmtId="3" fontId="25" fillId="0" borderId="24" xfId="77" applyNumberFormat="1" applyFont="1" applyFill="1" applyBorder="1" applyAlignment="1">
      <alignment vertical="center" wrapText="1"/>
    </xf>
    <xf numFmtId="3" fontId="25" fillId="0" borderId="210" xfId="77" applyNumberFormat="1" applyFont="1" applyFill="1" applyBorder="1" applyAlignment="1">
      <alignment vertical="center" wrapText="1"/>
    </xf>
    <xf numFmtId="3" fontId="25" fillId="0" borderId="146" xfId="77" applyNumberFormat="1" applyFont="1" applyFill="1" applyBorder="1" applyAlignment="1">
      <alignment vertical="center" wrapText="1"/>
    </xf>
    <xf numFmtId="3" fontId="25" fillId="0" borderId="127" xfId="77" applyNumberFormat="1" applyFont="1" applyFill="1" applyBorder="1" applyAlignment="1">
      <alignment horizontal="right" vertical="center" wrapText="1" indent="1"/>
    </xf>
    <xf numFmtId="3" fontId="25" fillId="0" borderId="117" xfId="77" applyNumberFormat="1" applyFont="1" applyFill="1" applyBorder="1" applyAlignment="1">
      <alignment vertical="center" wrapText="1"/>
    </xf>
    <xf numFmtId="3" fontId="59" fillId="0" borderId="41" xfId="77" applyNumberFormat="1" applyFont="1" applyFill="1" applyBorder="1" applyAlignment="1">
      <alignment vertical="center"/>
    </xf>
    <xf numFmtId="3" fontId="25" fillId="0" borderId="144" xfId="77" applyNumberFormat="1" applyFont="1" applyFill="1" applyBorder="1" applyAlignment="1">
      <alignment vertical="center"/>
    </xf>
    <xf numFmtId="3" fontId="25" fillId="0" borderId="144" xfId="77" applyNumberFormat="1" applyFont="1" applyFill="1" applyBorder="1" applyAlignment="1">
      <alignment vertical="center" wrapText="1"/>
    </xf>
    <xf numFmtId="3" fontId="25" fillId="0" borderId="142" xfId="77" applyNumberFormat="1" applyFont="1" applyFill="1" applyBorder="1" applyAlignment="1">
      <alignment vertical="center" wrapText="1"/>
    </xf>
    <xf numFmtId="3" fontId="25" fillId="0" borderId="206" xfId="77" applyNumberFormat="1" applyFont="1" applyFill="1" applyBorder="1" applyAlignment="1">
      <alignment vertical="center" wrapText="1"/>
    </xf>
    <xf numFmtId="3" fontId="25" fillId="0" borderId="51" xfId="77" applyNumberFormat="1" applyFont="1" applyFill="1" applyBorder="1" applyAlignment="1">
      <alignment vertical="center" wrapText="1"/>
    </xf>
    <xf numFmtId="3" fontId="25" fillId="0" borderId="197" xfId="77" applyNumberFormat="1" applyFont="1" applyFill="1" applyBorder="1" applyAlignment="1">
      <alignment horizontal="right" vertical="center" wrapText="1" indent="1"/>
    </xf>
    <xf numFmtId="3" fontId="25" fillId="0" borderId="73" xfId="77" applyNumberFormat="1" applyFont="1" applyFill="1" applyBorder="1" applyAlignment="1">
      <alignment vertical="center" wrapText="1"/>
    </xf>
    <xf numFmtId="3" fontId="25" fillId="0" borderId="201" xfId="77" applyNumberFormat="1" applyFont="1" applyFill="1" applyBorder="1" applyAlignment="1">
      <alignment horizontal="right" vertical="center" wrapText="1" indent="1"/>
    </xf>
    <xf numFmtId="3" fontId="25" fillId="0" borderId="187" xfId="77" applyNumberFormat="1" applyFont="1" applyFill="1" applyBorder="1" applyAlignment="1">
      <alignment vertical="center"/>
    </xf>
    <xf numFmtId="3" fontId="59" fillId="0" borderId="37" xfId="77" applyNumberFormat="1" applyFont="1" applyFill="1" applyBorder="1" applyAlignment="1">
      <alignment vertical="center" wrapText="1"/>
    </xf>
    <xf numFmtId="3" fontId="59" fillId="0" borderId="54" xfId="77" applyNumberFormat="1" applyFont="1" applyFill="1" applyBorder="1" applyAlignment="1">
      <alignment vertical="center" wrapText="1"/>
    </xf>
    <xf numFmtId="166" fontId="120" fillId="0" borderId="61" xfId="77" applyNumberFormat="1" applyFont="1" applyFill="1" applyBorder="1" applyAlignment="1">
      <alignment horizontal="center" vertical="center" wrapText="1"/>
    </xf>
    <xf numFmtId="0" fontId="59" fillId="0" borderId="61" xfId="77" applyFont="1" applyFill="1" applyBorder="1" applyAlignment="1">
      <alignment horizontal="center" vertical="center" wrapText="1"/>
    </xf>
    <xf numFmtId="9" fontId="120" fillId="0" borderId="61" xfId="450" applyFont="1" applyFill="1" applyBorder="1" applyAlignment="1">
      <alignment horizontal="center" vertical="center" wrapText="1"/>
    </xf>
    <xf numFmtId="9" fontId="120" fillId="0" borderId="62" xfId="77" applyNumberFormat="1" applyFont="1" applyFill="1" applyBorder="1" applyAlignment="1">
      <alignment horizontal="center" vertical="center" wrapText="1"/>
    </xf>
    <xf numFmtId="0" fontId="25" fillId="0" borderId="20" xfId="83" applyFont="1" applyFill="1" applyBorder="1" applyAlignment="1">
      <alignment horizontal="left" vertical="center" wrapText="1" indent="1"/>
    </xf>
    <xf numFmtId="166" fontId="63" fillId="0" borderId="28" xfId="77" applyNumberFormat="1" applyFont="1" applyFill="1" applyBorder="1" applyAlignment="1">
      <alignment horizontal="center" vertical="center" wrapText="1"/>
    </xf>
    <xf numFmtId="3" fontId="40" fillId="0" borderId="28" xfId="77" applyNumberFormat="1" applyFont="1" applyFill="1" applyBorder="1" applyAlignment="1">
      <alignment horizontal="right" vertical="center" wrapText="1" indent="1"/>
    </xf>
    <xf numFmtId="166" fontId="119" fillId="0" borderId="14" xfId="450" applyNumberFormat="1" applyFont="1" applyFill="1" applyBorder="1" applyAlignment="1">
      <alignment horizontal="center" vertical="center" wrapText="1"/>
    </xf>
    <xf numFmtId="0" fontId="25" fillId="0" borderId="104" xfId="83" applyFont="1" applyFill="1" applyBorder="1" applyAlignment="1">
      <alignment horizontal="left" vertical="center" wrapText="1" indent="1"/>
    </xf>
    <xf numFmtId="166" fontId="63" fillId="0" borderId="191" xfId="77" applyNumberFormat="1" applyFont="1" applyFill="1" applyBorder="1" applyAlignment="1">
      <alignment horizontal="center" vertical="center" wrapText="1"/>
    </xf>
    <xf numFmtId="166" fontId="119" fillId="0" borderId="190" xfId="450" applyNumberFormat="1" applyFont="1" applyFill="1" applyBorder="1" applyAlignment="1">
      <alignment horizontal="center" vertical="center" wrapText="1"/>
    </xf>
    <xf numFmtId="3" fontId="40" fillId="0" borderId="191" xfId="77" applyNumberFormat="1" applyFont="1" applyFill="1" applyBorder="1" applyAlignment="1">
      <alignment horizontal="right" vertical="center" wrapText="1" indent="1"/>
    </xf>
    <xf numFmtId="0" fontId="118" fillId="0" borderId="38" xfId="83" applyFont="1" applyFill="1" applyBorder="1" applyAlignment="1">
      <alignment horizontal="left" vertical="center" wrapText="1" indent="1"/>
    </xf>
    <xf numFmtId="3" fontId="118" fillId="0" borderId="58" xfId="83" applyNumberFormat="1" applyFont="1" applyFill="1" applyBorder="1" applyAlignment="1">
      <alignment horizontal="right" vertical="center" wrapText="1" indent="1"/>
    </xf>
    <xf numFmtId="9" fontId="118" fillId="0" borderId="58" xfId="450" applyFont="1" applyFill="1" applyBorder="1" applyAlignment="1">
      <alignment horizontal="right" vertical="center" wrapText="1" indent="1"/>
    </xf>
    <xf numFmtId="9" fontId="118" fillId="0" borderId="39" xfId="450" applyFont="1" applyFill="1" applyBorder="1" applyAlignment="1">
      <alignment horizontal="right" vertical="center" wrapText="1" indent="1"/>
    </xf>
    <xf numFmtId="166" fontId="25" fillId="0" borderId="191" xfId="77" applyNumberFormat="1" applyFont="1" applyFill="1" applyBorder="1" applyAlignment="1">
      <alignment horizontal="right" vertical="center" wrapText="1" indent="1"/>
    </xf>
    <xf numFmtId="2" fontId="25" fillId="0" borderId="191" xfId="77" applyNumberFormat="1" applyFont="1" applyFill="1" applyBorder="1" applyAlignment="1">
      <alignment vertical="center" wrapText="1"/>
    </xf>
    <xf numFmtId="166" fontId="25" fillId="0" borderId="190" xfId="450" applyNumberFormat="1" applyFont="1" applyFill="1" applyBorder="1" applyAlignment="1">
      <alignment horizontal="right" vertical="center" wrapText="1" indent="1"/>
    </xf>
    <xf numFmtId="3" fontId="25" fillId="0" borderId="191" xfId="77" applyNumberFormat="1" applyFont="1" applyFill="1" applyBorder="1" applyAlignment="1">
      <alignment horizontal="right" vertical="center" wrapText="1" indent="1"/>
    </xf>
    <xf numFmtId="166" fontId="25" fillId="0" borderId="191" xfId="77" applyNumberFormat="1" applyFont="1" applyFill="1" applyBorder="1" applyAlignment="1">
      <alignment vertical="center" wrapText="1"/>
    </xf>
    <xf numFmtId="0" fontId="25" fillId="0" borderId="191" xfId="77" applyFont="1" applyFill="1" applyBorder="1" applyAlignment="1">
      <alignment vertical="center" wrapText="1"/>
    </xf>
    <xf numFmtId="0" fontId="25" fillId="0" borderId="216" xfId="83" applyFont="1" applyFill="1" applyBorder="1" applyAlignment="1">
      <alignment horizontal="left" vertical="center" wrapText="1" indent="1"/>
    </xf>
    <xf numFmtId="0" fontId="59" fillId="0" borderId="17" xfId="77" applyFont="1" applyFill="1" applyBorder="1" applyAlignment="1">
      <alignment horizontal="left" vertical="center" wrapText="1" indent="1"/>
    </xf>
    <xf numFmtId="169" fontId="59" fillId="0" borderId="30" xfId="83" applyNumberFormat="1" applyFont="1" applyFill="1" applyBorder="1" applyAlignment="1">
      <alignment horizontal="right" vertical="center" wrapText="1" indent="1"/>
    </xf>
    <xf numFmtId="166" fontId="63" fillId="0" borderId="61" xfId="77" applyNumberFormat="1" applyFont="1" applyFill="1" applyBorder="1" applyAlignment="1">
      <alignment horizontal="center" vertical="center" wrapText="1"/>
    </xf>
    <xf numFmtId="169" fontId="59" fillId="0" borderId="61" xfId="83" applyNumberFormat="1" applyFont="1" applyFill="1" applyBorder="1" applyAlignment="1">
      <alignment horizontal="right" vertical="center" wrapText="1" indent="1"/>
    </xf>
    <xf numFmtId="0" fontId="63" fillId="0" borderId="61" xfId="77" applyFont="1" applyFill="1" applyBorder="1" applyAlignment="1">
      <alignment vertical="center" wrapText="1"/>
    </xf>
    <xf numFmtId="3" fontId="118" fillId="0" borderId="61" xfId="83" applyNumberFormat="1" applyFont="1" applyFill="1" applyBorder="1" applyAlignment="1">
      <alignment horizontal="right" vertical="center" wrapText="1" indent="1"/>
    </xf>
    <xf numFmtId="0" fontId="25" fillId="0" borderId="62" xfId="77" applyFont="1" applyFill="1" applyBorder="1" applyAlignment="1">
      <alignment vertical="center" wrapText="1"/>
    </xf>
    <xf numFmtId="166" fontId="25" fillId="0" borderId="0" xfId="450" applyNumberFormat="1" applyFont="1" applyAlignment="1">
      <alignment horizontal="right" vertical="center" wrapText="1" indent="1"/>
    </xf>
    <xf numFmtId="166" fontId="25" fillId="0" borderId="0" xfId="77" applyNumberFormat="1" applyFont="1" applyAlignment="1">
      <alignment vertical="center" wrapText="1"/>
    </xf>
    <xf numFmtId="4" fontId="121" fillId="0" borderId="62" xfId="449" applyNumberFormat="1" applyFont="1" applyFill="1" applyBorder="1"/>
    <xf numFmtId="4" fontId="121" fillId="0" borderId="61" xfId="449" applyNumberFormat="1" applyFont="1" applyFill="1" applyBorder="1"/>
    <xf numFmtId="4" fontId="121" fillId="0" borderId="197" xfId="449" applyNumberFormat="1" applyFont="1" applyFill="1" applyBorder="1"/>
    <xf numFmtId="4" fontId="121" fillId="0" borderId="14" xfId="449" applyNumberFormat="1" applyFont="1" applyFill="1" applyBorder="1"/>
    <xf numFmtId="169" fontId="25" fillId="0" borderId="219" xfId="83" applyNumberFormat="1" applyFont="1" applyFill="1" applyBorder="1" applyAlignment="1">
      <alignment horizontal="right" vertical="center" wrapText="1" indent="1"/>
    </xf>
    <xf numFmtId="169" fontId="25" fillId="0" borderId="191" xfId="83" applyNumberFormat="1" applyFont="1" applyFill="1" applyBorder="1" applyAlignment="1">
      <alignment horizontal="right" vertical="center" wrapText="1" indent="1"/>
    </xf>
    <xf numFmtId="174" fontId="25" fillId="0" borderId="191" xfId="83" applyNumberFormat="1" applyFont="1" applyFill="1" applyBorder="1" applyAlignment="1">
      <alignment horizontal="right" vertical="center" wrapText="1" indent="1"/>
    </xf>
    <xf numFmtId="169" fontId="25" fillId="0" borderId="211" xfId="83" applyNumberFormat="1" applyFont="1" applyFill="1" applyBorder="1" applyAlignment="1">
      <alignment horizontal="right" vertical="center" wrapText="1" indent="1"/>
    </xf>
    <xf numFmtId="3" fontId="59" fillId="0" borderId="23" xfId="77" applyNumberFormat="1" applyFont="1" applyFill="1" applyBorder="1" applyAlignment="1">
      <alignment horizontal="center" vertical="center" wrapText="1"/>
    </xf>
    <xf numFmtId="0" fontId="120" fillId="0" borderId="61" xfId="77" applyFont="1" applyFill="1" applyBorder="1" applyAlignment="1">
      <alignment horizontal="center" vertical="center" wrapText="1"/>
    </xf>
    <xf numFmtId="166" fontId="120" fillId="0" borderId="62" xfId="450" applyNumberFormat="1" applyFont="1" applyFill="1" applyBorder="1" applyAlignment="1">
      <alignment horizontal="right" vertical="center" wrapText="1" indent="1"/>
    </xf>
    <xf numFmtId="0" fontId="25" fillId="0" borderId="209" xfId="83" applyFont="1" applyFill="1" applyBorder="1" applyAlignment="1">
      <alignment horizontal="left" vertical="center" wrapText="1" indent="1"/>
    </xf>
    <xf numFmtId="166" fontId="63" fillId="0" borderId="211" xfId="450" applyNumberFormat="1" applyFont="1" applyFill="1" applyBorder="1" applyAlignment="1">
      <alignment horizontal="right" vertical="center" wrapText="1" indent="1"/>
    </xf>
    <xf numFmtId="3" fontId="25" fillId="0" borderId="211" xfId="77" applyNumberFormat="1" applyFont="1" applyFill="1" applyBorder="1" applyAlignment="1">
      <alignment horizontal="right" vertical="center" wrapText="1" indent="1"/>
    </xf>
    <xf numFmtId="166" fontId="63" fillId="0" borderId="201" xfId="450" applyNumberFormat="1" applyFont="1" applyFill="1" applyBorder="1" applyAlignment="1">
      <alignment horizontal="right" vertical="center" wrapText="1" indent="1"/>
    </xf>
    <xf numFmtId="0" fontId="25" fillId="0" borderId="130" xfId="83" applyFont="1" applyFill="1" applyBorder="1" applyAlignment="1">
      <alignment horizontal="left" vertical="center" wrapText="1" indent="1"/>
    </xf>
    <xf numFmtId="166" fontId="63" fillId="0" borderId="190" xfId="450" applyNumberFormat="1" applyFont="1" applyFill="1" applyBorder="1" applyAlignment="1">
      <alignment horizontal="right" vertical="center" wrapText="1" indent="1"/>
    </xf>
    <xf numFmtId="0" fontId="25" fillId="0" borderId="218" xfId="83" applyFont="1" applyFill="1" applyBorder="1" applyAlignment="1">
      <alignment horizontal="left" vertical="center" wrapText="1" indent="1"/>
    </xf>
    <xf numFmtId="166" fontId="63" fillId="0" borderId="197" xfId="450" applyNumberFormat="1" applyFont="1" applyFill="1" applyBorder="1" applyAlignment="1">
      <alignment horizontal="right" vertical="center" wrapText="1" indent="1"/>
    </xf>
    <xf numFmtId="3" fontId="59" fillId="0" borderId="23" xfId="77" applyNumberFormat="1" applyFont="1" applyFill="1" applyBorder="1" applyAlignment="1">
      <alignment horizontal="left" vertical="center" wrapText="1" indent="2"/>
    </xf>
    <xf numFmtId="3" fontId="59" fillId="0" borderId="61" xfId="77" applyNumberFormat="1" applyFont="1" applyFill="1" applyBorder="1" applyAlignment="1">
      <alignment horizontal="right" vertical="center" wrapText="1" indent="1"/>
    </xf>
    <xf numFmtId="166" fontId="63" fillId="0" borderId="61" xfId="450" applyNumberFormat="1" applyFont="1" applyFill="1" applyBorder="1" applyAlignment="1">
      <alignment horizontal="right" vertical="center" wrapText="1" indent="1"/>
    </xf>
    <xf numFmtId="166" fontId="63" fillId="0" borderId="62" xfId="450" applyNumberFormat="1" applyFont="1" applyFill="1" applyBorder="1" applyAlignment="1">
      <alignment horizontal="right" vertical="center" wrapText="1" indent="1"/>
    </xf>
    <xf numFmtId="0" fontId="25" fillId="0" borderId="44" xfId="83" applyFont="1" applyFill="1" applyBorder="1" applyAlignment="1">
      <alignment horizontal="left" vertical="center" wrapText="1" indent="1"/>
    </xf>
    <xf numFmtId="3" fontId="25" fillId="0" borderId="0" xfId="77" applyNumberFormat="1" applyFont="1" applyAlignment="1">
      <alignment horizontal="left" vertical="center" wrapText="1"/>
    </xf>
    <xf numFmtId="4" fontId="25" fillId="0" borderId="0" xfId="77" applyNumberFormat="1" applyFont="1" applyFill="1" applyAlignment="1">
      <alignment horizontal="right" vertical="center" wrapText="1" indent="1"/>
    </xf>
    <xf numFmtId="9" fontId="25" fillId="0" borderId="0" xfId="450" applyFont="1" applyAlignment="1">
      <alignment vertical="center" wrapText="1"/>
    </xf>
    <xf numFmtId="10" fontId="25" fillId="0" borderId="0" xfId="450" applyNumberFormat="1" applyFont="1" applyFill="1" applyAlignment="1">
      <alignment horizontal="right" vertical="center" wrapText="1" indent="1"/>
    </xf>
    <xf numFmtId="3" fontId="25" fillId="0" borderId="0" xfId="451" applyNumberFormat="1" applyFont="1" applyAlignment="1">
      <alignment vertical="center" wrapText="1"/>
    </xf>
    <xf numFmtId="3" fontId="59" fillId="0" borderId="23" xfId="77" applyNumberFormat="1" applyFont="1" applyFill="1" applyBorder="1" applyAlignment="1">
      <alignment horizontal="right" vertical="center" wrapText="1" indent="1"/>
    </xf>
    <xf numFmtId="3" fontId="59" fillId="0" borderId="37" xfId="77" applyNumberFormat="1" applyFont="1" applyFill="1" applyBorder="1" applyAlignment="1">
      <alignment horizontal="right" vertical="center" wrapText="1" indent="1"/>
    </xf>
    <xf numFmtId="3" fontId="59" fillId="0" borderId="26" xfId="77" applyNumberFormat="1" applyFont="1" applyFill="1" applyBorder="1" applyAlignment="1">
      <alignment horizontal="right" vertical="center" wrapText="1" indent="1"/>
    </xf>
    <xf numFmtId="3" fontId="59" fillId="0" borderId="30" xfId="77" applyNumberFormat="1" applyFont="1" applyFill="1" applyBorder="1" applyAlignment="1">
      <alignment horizontal="right" vertical="center" wrapText="1" indent="1"/>
    </xf>
    <xf numFmtId="4" fontId="59" fillId="0" borderId="23" xfId="77" applyNumberFormat="1" applyFont="1" applyFill="1" applyBorder="1" applyAlignment="1">
      <alignment horizontal="right" vertical="center" wrapText="1" indent="1"/>
    </xf>
    <xf numFmtId="3" fontId="59" fillId="0" borderId="23" xfId="77" applyNumberFormat="1" applyFont="1" applyFill="1" applyBorder="1" applyAlignment="1">
      <alignment horizontal="left" vertical="center" wrapText="1" indent="1"/>
    </xf>
    <xf numFmtId="169" fontId="25" fillId="0" borderId="212" xfId="77" applyNumberFormat="1" applyFont="1" applyFill="1" applyBorder="1" applyAlignment="1">
      <alignment horizontal="right" vertical="center" wrapText="1" indent="1"/>
    </xf>
    <xf numFmtId="169" fontId="25" fillId="0" borderId="220" xfId="77" applyNumberFormat="1" applyFont="1" applyFill="1" applyBorder="1" applyAlignment="1">
      <alignment horizontal="right" vertical="center" wrapText="1" indent="1"/>
    </xf>
    <xf numFmtId="4" fontId="25" fillId="0" borderId="220" xfId="77" applyNumberFormat="1" applyFont="1" applyFill="1" applyBorder="1" applyAlignment="1">
      <alignment horizontal="right" vertical="center" wrapText="1" indent="1"/>
    </xf>
    <xf numFmtId="3" fontId="25" fillId="0" borderId="215" xfId="77" applyNumberFormat="1" applyFont="1" applyFill="1" applyBorder="1" applyAlignment="1">
      <alignment horizontal="left" vertical="center" wrapText="1" indent="1"/>
    </xf>
    <xf numFmtId="169" fontId="25" fillId="0" borderId="199" xfId="77" applyNumberFormat="1" applyFont="1" applyFill="1" applyBorder="1" applyAlignment="1">
      <alignment horizontal="right" vertical="center" wrapText="1" indent="1"/>
    </xf>
    <xf numFmtId="3" fontId="25" fillId="0" borderId="217" xfId="77" applyNumberFormat="1" applyFont="1" applyFill="1" applyBorder="1" applyAlignment="1">
      <alignment horizontal="right" vertical="center" wrapText="1"/>
    </xf>
    <xf numFmtId="3" fontId="25" fillId="0" borderId="0" xfId="77" applyNumberFormat="1" applyFont="1" applyAlignment="1">
      <alignment horizontal="center" vertical="center" wrapText="1"/>
    </xf>
    <xf numFmtId="3" fontId="59" fillId="0" borderId="30" xfId="77" applyNumberFormat="1" applyFont="1" applyFill="1" applyBorder="1" applyAlignment="1">
      <alignment horizontal="center" vertical="center" wrapText="1"/>
    </xf>
    <xf numFmtId="3" fontId="59" fillId="0" borderId="61" xfId="77" applyNumberFormat="1" applyFont="1" applyFill="1" applyBorder="1" applyAlignment="1">
      <alignment horizontal="center" vertical="center" wrapText="1"/>
    </xf>
    <xf numFmtId="3" fontId="59" fillId="0" borderId="63" xfId="77" applyNumberFormat="1" applyFont="1" applyFill="1" applyBorder="1" applyAlignment="1">
      <alignment horizontal="center" vertical="center" wrapText="1"/>
    </xf>
    <xf numFmtId="3" fontId="59" fillId="0" borderId="62" xfId="77" applyNumberFormat="1" applyFont="1" applyFill="1" applyBorder="1" applyAlignment="1">
      <alignment horizontal="center" vertical="center" wrapText="1"/>
    </xf>
    <xf numFmtId="169" fontId="25" fillId="0" borderId="215" xfId="77" applyNumberFormat="1" applyFont="1" applyFill="1" applyBorder="1" applyAlignment="1">
      <alignment horizontal="right" vertical="center" wrapText="1" indent="1"/>
    </xf>
    <xf numFmtId="169" fontId="122" fillId="0" borderId="215" xfId="77" applyNumberFormat="1" applyFont="1" applyFill="1" applyBorder="1" applyAlignment="1">
      <alignment horizontal="right" vertical="center" wrapText="1" indent="1"/>
    </xf>
    <xf numFmtId="3" fontId="59" fillId="0" borderId="17" xfId="77" applyNumberFormat="1" applyFont="1" applyFill="1" applyBorder="1" applyAlignment="1">
      <alignment horizontal="left" vertical="center" wrapText="1" indent="1"/>
    </xf>
    <xf numFmtId="9" fontId="25" fillId="0" borderId="0" xfId="450" applyFont="1" applyFill="1" applyAlignment="1">
      <alignment horizontal="left" vertical="center" wrapText="1"/>
    </xf>
    <xf numFmtId="0" fontId="40" fillId="0" borderId="0" xfId="78"/>
    <xf numFmtId="3" fontId="59" fillId="0" borderId="17" xfId="452" applyNumberFormat="1" applyFont="1" applyBorder="1" applyAlignment="1">
      <alignment horizontal="right" vertical="center" indent="1"/>
    </xf>
    <xf numFmtId="0" fontId="59" fillId="69" borderId="37" xfId="78" applyFont="1" applyFill="1" applyBorder="1" applyAlignment="1">
      <alignment horizontal="left" vertical="center" wrapText="1" indent="1"/>
    </xf>
    <xf numFmtId="3" fontId="25" fillId="0" borderId="222" xfId="452" applyNumberFormat="1" applyFont="1" applyBorder="1" applyAlignment="1">
      <alignment horizontal="right" vertical="center" indent="1"/>
    </xf>
    <xf numFmtId="0" fontId="124" fillId="0" borderId="224" xfId="453" quotePrefix="1" applyNumberFormat="1" applyFont="1" applyFill="1" applyBorder="1" applyProtection="1">
      <alignment horizontal="left" vertical="center" indent="1"/>
      <protection locked="0"/>
    </xf>
    <xf numFmtId="3" fontId="25" fillId="0" borderId="225" xfId="452" applyNumberFormat="1" applyFont="1" applyBorder="1" applyAlignment="1">
      <alignment horizontal="right" vertical="center" indent="1"/>
    </xf>
    <xf numFmtId="0" fontId="25" fillId="0" borderId="110" xfId="83" applyFont="1" applyBorder="1" applyAlignment="1">
      <alignment horizontal="left" vertical="center" wrapText="1" indent="1"/>
    </xf>
    <xf numFmtId="0" fontId="124" fillId="0" borderId="110" xfId="453" quotePrefix="1" applyNumberFormat="1" applyFont="1" applyFill="1" applyBorder="1" applyProtection="1">
      <alignment horizontal="left" vertical="center" indent="1"/>
      <protection locked="0"/>
    </xf>
    <xf numFmtId="0" fontId="124" fillId="0" borderId="110" xfId="453" quotePrefix="1" applyNumberFormat="1" applyFont="1" applyFill="1" applyBorder="1" applyAlignment="1" applyProtection="1">
      <alignment horizontal="left" vertical="center" wrapText="1" indent="1"/>
      <protection locked="0"/>
    </xf>
    <xf numFmtId="4" fontId="25" fillId="0" borderId="225" xfId="452" applyNumberFormat="1" applyFont="1" applyBorder="1">
      <alignment horizontal="right" vertical="center"/>
    </xf>
    <xf numFmtId="0" fontId="124" fillId="0" borderId="226" xfId="453" quotePrefix="1" applyNumberFormat="1" applyFont="1" applyFill="1" applyBorder="1" applyProtection="1">
      <alignment horizontal="left" vertical="center" indent="1"/>
      <protection locked="0"/>
    </xf>
    <xf numFmtId="0" fontId="59" fillId="70" borderId="17" xfId="78" applyFont="1" applyFill="1" applyBorder="1" applyAlignment="1">
      <alignment horizontal="center" vertical="center" wrapText="1"/>
    </xf>
    <xf numFmtId="0" fontId="59" fillId="70" borderId="37" xfId="78" applyFont="1" applyFill="1" applyBorder="1" applyAlignment="1">
      <alignment horizontal="center" vertical="center" wrapText="1"/>
    </xf>
    <xf numFmtId="0" fontId="25" fillId="0" borderId="0" xfId="78" applyFont="1" applyAlignment="1">
      <alignment vertical="center" wrapText="1"/>
    </xf>
    <xf numFmtId="177" fontId="59" fillId="0" borderId="227" xfId="452" applyNumberFormat="1" applyFont="1" applyBorder="1" applyAlignment="1">
      <alignment horizontal="right" vertical="center" indent="1"/>
    </xf>
    <xf numFmtId="0" fontId="59" fillId="69" borderId="23" xfId="78" applyFont="1" applyFill="1" applyBorder="1" applyAlignment="1">
      <alignment horizontal="left" vertical="center" wrapText="1" indent="1"/>
    </xf>
    <xf numFmtId="177" fontId="25" fillId="0" borderId="228" xfId="452" applyNumberFormat="1" applyFont="1" applyBorder="1" applyAlignment="1">
      <alignment horizontal="right" vertical="center" indent="1"/>
    </xf>
    <xf numFmtId="0" fontId="25" fillId="0" borderId="47" xfId="78" applyFont="1" applyBorder="1" applyAlignment="1">
      <alignment horizontal="left" vertical="center" wrapText="1" indent="1"/>
    </xf>
    <xf numFmtId="177" fontId="25" fillId="0" borderId="229" xfId="452" applyNumberFormat="1" applyFont="1" applyBorder="1" applyAlignment="1">
      <alignment horizontal="right" vertical="center" indent="1"/>
    </xf>
    <xf numFmtId="0" fontId="25" fillId="0" borderId="209" xfId="78" applyFont="1" applyBorder="1" applyAlignment="1">
      <alignment horizontal="left" vertical="center" wrapText="1" indent="1"/>
    </xf>
    <xf numFmtId="178" fontId="25" fillId="0" borderId="229" xfId="452" applyNumberFormat="1" applyFont="1" applyBorder="1">
      <alignment horizontal="right" vertical="center"/>
    </xf>
    <xf numFmtId="4" fontId="25" fillId="0" borderId="229" xfId="452" applyNumberFormat="1" applyFont="1" applyBorder="1">
      <alignment horizontal="right" vertical="center"/>
    </xf>
    <xf numFmtId="0" fontId="59" fillId="0" borderId="0" xfId="78" applyFont="1" applyAlignment="1">
      <alignment horizontal="center" vertical="center" wrapText="1"/>
    </xf>
    <xf numFmtId="169" fontId="59" fillId="0" borderId="216" xfId="78" applyNumberFormat="1" applyFont="1" applyFill="1" applyBorder="1" applyAlignment="1">
      <alignment horizontal="right" vertical="center" wrapText="1" indent="1"/>
    </xf>
    <xf numFmtId="3" fontId="25" fillId="0" borderId="218" xfId="78" applyNumberFormat="1" applyFont="1" applyFill="1" applyBorder="1" applyAlignment="1">
      <alignment horizontal="left" vertical="center" wrapText="1" indent="1"/>
    </xf>
    <xf numFmtId="169" fontId="59" fillId="0" borderId="104" xfId="78" applyNumberFormat="1" applyFont="1" applyFill="1" applyBorder="1" applyAlignment="1">
      <alignment horizontal="right" vertical="center" wrapText="1" indent="1"/>
    </xf>
    <xf numFmtId="3" fontId="25" fillId="0" borderId="130" xfId="78" applyNumberFormat="1" applyFont="1" applyFill="1" applyBorder="1" applyAlignment="1">
      <alignment horizontal="left" vertical="center" wrapText="1" indent="1"/>
    </xf>
    <xf numFmtId="169" fontId="59" fillId="0" borderId="215" xfId="78" applyNumberFormat="1" applyFont="1" applyFill="1" applyBorder="1" applyAlignment="1">
      <alignment horizontal="right" vertical="center" wrapText="1" indent="1"/>
    </xf>
    <xf numFmtId="3" fontId="25" fillId="0" borderId="209" xfId="78" applyNumberFormat="1" applyFont="1" applyFill="1" applyBorder="1" applyAlignment="1">
      <alignment horizontal="left" vertical="center" wrapText="1" indent="1"/>
    </xf>
    <xf numFmtId="0" fontId="59" fillId="0" borderId="17" xfId="78" applyFont="1" applyFill="1" applyBorder="1" applyAlignment="1">
      <alignment horizontal="center" vertical="center" wrapText="1"/>
    </xf>
    <xf numFmtId="0" fontId="59" fillId="0" borderId="62" xfId="78" applyFont="1" applyFill="1" applyBorder="1" applyAlignment="1">
      <alignment horizontal="center" vertical="center" wrapText="1"/>
    </xf>
    <xf numFmtId="3" fontId="25" fillId="0" borderId="221" xfId="454" applyNumberFormat="1" applyFont="1" applyFill="1" applyAlignment="1">
      <alignment horizontal="right" vertical="center" indent="1"/>
    </xf>
    <xf numFmtId="3" fontId="25" fillId="0" borderId="221" xfId="452" applyNumberFormat="1" applyFont="1" applyFill="1" applyAlignment="1">
      <alignment horizontal="right" vertical="center" indent="1"/>
    </xf>
    <xf numFmtId="3" fontId="59" fillId="0" borderId="23" xfId="78" applyNumberFormat="1" applyFont="1" applyFill="1" applyBorder="1" applyAlignment="1">
      <alignment horizontal="left" vertical="center" wrapText="1" indent="1"/>
    </xf>
    <xf numFmtId="3" fontId="59" fillId="0" borderId="61" xfId="52" applyNumberFormat="1" applyFont="1" applyFill="1" applyBorder="1" applyAlignment="1">
      <alignment horizontal="right" vertical="center" wrapText="1" indent="1"/>
    </xf>
    <xf numFmtId="3" fontId="59" fillId="0" borderId="63" xfId="52" applyNumberFormat="1" applyFont="1" applyFill="1" applyBorder="1" applyAlignment="1">
      <alignment horizontal="right" vertical="center" wrapText="1" indent="1"/>
    </xf>
    <xf numFmtId="169" fontId="59" fillId="0" borderId="17" xfId="52" applyNumberFormat="1" applyFont="1" applyFill="1" applyBorder="1" applyAlignment="1">
      <alignment horizontal="right" vertical="center" wrapText="1" indent="1"/>
    </xf>
    <xf numFmtId="0" fontId="66" fillId="0" borderId="0" xfId="76"/>
    <xf numFmtId="0" fontId="66" fillId="0" borderId="0" xfId="76" applyAlignment="1">
      <alignment horizontal="left"/>
    </xf>
    <xf numFmtId="0" fontId="125" fillId="0" borderId="0" xfId="76" applyFont="1"/>
    <xf numFmtId="169" fontId="60" fillId="0" borderId="230" xfId="449" applyNumberFormat="1" applyFont="1" applyFill="1" applyBorder="1" applyAlignment="1">
      <alignment horizontal="right" vertical="center" wrapText="1" indent="1"/>
    </xf>
    <xf numFmtId="169" fontId="60" fillId="0" borderId="201" xfId="449" applyNumberFormat="1" applyFont="1" applyFill="1" applyBorder="1" applyAlignment="1">
      <alignment horizontal="right" vertical="center" wrapText="1" indent="1"/>
    </xf>
    <xf numFmtId="169" fontId="60" fillId="0" borderId="211" xfId="449" applyNumberFormat="1" applyFont="1" applyFill="1" applyBorder="1" applyAlignment="1">
      <alignment horizontal="right" vertical="center" wrapText="1" indent="1"/>
    </xf>
    <xf numFmtId="169" fontId="60" fillId="0" borderId="209" xfId="449" applyNumberFormat="1" applyFont="1" applyFill="1" applyBorder="1" applyAlignment="1">
      <alignment horizontal="right" vertical="center" wrapText="1" indent="1"/>
    </xf>
    <xf numFmtId="0" fontId="59" fillId="0" borderId="23" xfId="81" applyFont="1" applyFill="1" applyBorder="1" applyAlignment="1">
      <alignment horizontal="center" vertical="center" wrapText="1"/>
    </xf>
    <xf numFmtId="0" fontId="59" fillId="0" borderId="61" xfId="81" applyFont="1" applyFill="1" applyBorder="1" applyAlignment="1">
      <alignment horizontal="center" vertical="center" wrapText="1"/>
    </xf>
    <xf numFmtId="0" fontId="59" fillId="0" borderId="63" xfId="81" applyFont="1" applyFill="1" applyBorder="1" applyAlignment="1">
      <alignment horizontal="center" vertical="center" wrapText="1"/>
    </xf>
    <xf numFmtId="0" fontId="59" fillId="0" borderId="17" xfId="81" applyFont="1" applyFill="1" applyBorder="1" applyAlignment="1">
      <alignment horizontal="center" vertical="center" wrapText="1"/>
    </xf>
    <xf numFmtId="0" fontId="59" fillId="0" borderId="62" xfId="81" applyFont="1" applyFill="1" applyBorder="1" applyAlignment="1">
      <alignment horizontal="center" vertical="center" wrapText="1"/>
    </xf>
    <xf numFmtId="0" fontId="59" fillId="0" borderId="18" xfId="81" applyFont="1" applyFill="1" applyBorder="1" applyAlignment="1">
      <alignment horizontal="center" vertical="center" wrapText="1"/>
    </xf>
    <xf numFmtId="3" fontId="25" fillId="0" borderId="20" xfId="81" applyNumberFormat="1" applyFont="1" applyFill="1" applyBorder="1" applyAlignment="1">
      <alignment horizontal="left" vertical="center" wrapText="1"/>
    </xf>
    <xf numFmtId="169" fontId="59" fillId="0" borderId="215" xfId="81" applyNumberFormat="1" applyFont="1" applyFill="1" applyBorder="1" applyAlignment="1">
      <alignment horizontal="right" vertical="center" wrapText="1" indent="1"/>
    </xf>
    <xf numFmtId="3" fontId="25" fillId="0" borderId="104" xfId="81" applyNumberFormat="1" applyFont="1" applyFill="1" applyBorder="1" applyAlignment="1">
      <alignment horizontal="left" vertical="center" wrapText="1"/>
    </xf>
    <xf numFmtId="3" fontId="25" fillId="0" borderId="46" xfId="81" applyNumberFormat="1" applyFont="1" applyFill="1" applyBorder="1" applyAlignment="1">
      <alignment horizontal="left" vertical="center" wrapText="1"/>
    </xf>
    <xf numFmtId="0" fontId="125" fillId="0" borderId="17" xfId="76" applyFont="1" applyFill="1" applyBorder="1" applyAlignment="1">
      <alignment horizontal="center" vertical="center"/>
    </xf>
    <xf numFmtId="169" fontId="59" fillId="0" borderId="23" xfId="449" applyNumberFormat="1" applyFont="1" applyFill="1" applyBorder="1" applyAlignment="1">
      <alignment horizontal="left" vertical="center" wrapText="1" indent="2"/>
    </xf>
    <xf numFmtId="169" fontId="59" fillId="0" borderId="61" xfId="449" applyNumberFormat="1" applyFont="1" applyFill="1" applyBorder="1" applyAlignment="1">
      <alignment horizontal="left" vertical="center" wrapText="1" indent="2"/>
    </xf>
    <xf numFmtId="169" fontId="59" fillId="0" borderId="30" xfId="449" applyNumberFormat="1" applyFont="1" applyFill="1" applyBorder="1" applyAlignment="1">
      <alignment horizontal="left" vertical="center" wrapText="1" indent="2"/>
    </xf>
    <xf numFmtId="169" fontId="59" fillId="0" borderId="18" xfId="449" applyNumberFormat="1" applyFont="1" applyFill="1" applyBorder="1" applyAlignment="1">
      <alignment horizontal="left" vertical="center" wrapText="1" indent="2"/>
    </xf>
    <xf numFmtId="0" fontId="24" fillId="0" borderId="0" xfId="0" applyFont="1" applyAlignment="1">
      <alignment horizontal="left" vertical="top" wrapText="1"/>
    </xf>
    <xf numFmtId="0" fontId="108" fillId="0" borderId="0" xfId="0" applyFont="1" applyAlignment="1">
      <alignment horizontal="left" vertical="top" wrapText="1"/>
    </xf>
    <xf numFmtId="0" fontId="24" fillId="0" borderId="0" xfId="0" applyFont="1" applyAlignment="1"/>
    <xf numFmtId="0" fontId="0" fillId="0" borderId="0" xfId="0" applyAlignment="1">
      <alignment horizontal="left"/>
    </xf>
    <xf numFmtId="0" fontId="0" fillId="71" borderId="138" xfId="0" applyNumberFormat="1" applyFont="1" applyFill="1" applyBorder="1" applyAlignment="1" applyProtection="1">
      <alignment horizontal="center" vertical="center"/>
    </xf>
    <xf numFmtId="0" fontId="0" fillId="72" borderId="138" xfId="0" applyNumberFormat="1" applyFont="1" applyFill="1" applyBorder="1" applyAlignment="1" applyProtection="1">
      <alignment horizontal="center" vertical="center"/>
    </xf>
    <xf numFmtId="0" fontId="0" fillId="73" borderId="138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17" fillId="74" borderId="138" xfId="0" applyNumberFormat="1" applyFont="1" applyFill="1" applyBorder="1" applyAlignment="1" applyProtection="1"/>
    <xf numFmtId="0" fontId="17" fillId="75" borderId="138" xfId="0" applyNumberFormat="1" applyFont="1" applyFill="1" applyBorder="1" applyAlignment="1" applyProtection="1">
      <alignment horizontal="center"/>
    </xf>
    <xf numFmtId="0" fontId="0" fillId="74" borderId="138" xfId="0" applyNumberFormat="1" applyFont="1" applyFill="1" applyBorder="1" applyAlignment="1" applyProtection="1">
      <alignment horizontal="center"/>
    </xf>
    <xf numFmtId="0" fontId="17" fillId="76" borderId="138" xfId="0" applyNumberFormat="1" applyFont="1" applyFill="1" applyBorder="1" applyAlignment="1" applyProtection="1"/>
    <xf numFmtId="0" fontId="0" fillId="76" borderId="138" xfId="0" applyNumberFormat="1" applyFont="1" applyFill="1" applyBorder="1" applyAlignment="1" applyProtection="1">
      <alignment horizontal="center"/>
    </xf>
    <xf numFmtId="0" fontId="17" fillId="74" borderId="138" xfId="0" applyNumberFormat="1" applyFont="1" applyFill="1" applyBorder="1" applyAlignment="1" applyProtection="1">
      <alignment horizontal="center"/>
    </xf>
    <xf numFmtId="0" fontId="17" fillId="76" borderId="138" xfId="0" applyNumberFormat="1" applyFont="1" applyFill="1" applyBorder="1" applyAlignment="1" applyProtection="1">
      <alignment horizontal="center"/>
    </xf>
    <xf numFmtId="0" fontId="18" fillId="0" borderId="0" xfId="0" applyFont="1" applyAlignment="1">
      <alignment horizontal="center" vertical="center"/>
    </xf>
    <xf numFmtId="0" fontId="17" fillId="73" borderId="138" xfId="0" applyNumberFormat="1" applyFont="1" applyFill="1" applyBorder="1" applyAlignment="1" applyProtection="1">
      <alignment horizontal="center" vertical="center"/>
    </xf>
    <xf numFmtId="0" fontId="17" fillId="75" borderId="138" xfId="0" applyNumberFormat="1" applyFont="1" applyFill="1" applyBorder="1" applyAlignment="1" applyProtection="1">
      <alignment horizontal="center" vertical="center"/>
    </xf>
    <xf numFmtId="0" fontId="0" fillId="73" borderId="138" xfId="0" applyNumberFormat="1" applyFont="1" applyFill="1" applyBorder="1" applyAlignment="1" applyProtection="1">
      <alignment horizontal="center" vertical="center" wrapText="1"/>
    </xf>
    <xf numFmtId="0" fontId="17" fillId="73" borderId="138" xfId="0" applyNumberFormat="1" applyFont="1" applyFill="1" applyBorder="1" applyAlignment="1" applyProtection="1">
      <alignment horizontal="center" vertical="center" wrapText="1"/>
    </xf>
    <xf numFmtId="0" fontId="18" fillId="0" borderId="208" xfId="0" applyFont="1" applyBorder="1" applyAlignment="1">
      <alignment horizontal="center"/>
    </xf>
    <xf numFmtId="0" fontId="20" fillId="0" borderId="208" xfId="0" applyFont="1" applyBorder="1" applyAlignment="1">
      <alignment vertical="top"/>
    </xf>
    <xf numFmtId="0" fontId="18" fillId="0" borderId="208" xfId="0" applyFont="1" applyBorder="1" applyAlignment="1">
      <alignment vertical="top"/>
    </xf>
    <xf numFmtId="0" fontId="69" fillId="0" borderId="201" xfId="0" applyNumberFormat="1" applyFont="1" applyFill="1" applyBorder="1"/>
    <xf numFmtId="0" fontId="69" fillId="0" borderId="197" xfId="0" applyNumberFormat="1" applyFont="1" applyFill="1" applyBorder="1"/>
    <xf numFmtId="0" fontId="69" fillId="0" borderId="161" xfId="0" applyNumberFormat="1" applyFont="1" applyFill="1" applyBorder="1"/>
    <xf numFmtId="0" fontId="67" fillId="0" borderId="216" xfId="0" applyFont="1" applyFill="1" applyBorder="1" applyAlignment="1">
      <alignment horizontal="left"/>
    </xf>
    <xf numFmtId="0" fontId="69" fillId="0" borderId="190" xfId="0" applyNumberFormat="1" applyFont="1" applyFill="1" applyBorder="1"/>
    <xf numFmtId="0" fontId="67" fillId="0" borderId="215" xfId="0" applyFont="1" applyFill="1" applyBorder="1" applyAlignment="1">
      <alignment horizontal="left"/>
    </xf>
    <xf numFmtId="0" fontId="69" fillId="0" borderId="230" xfId="0" applyNumberFormat="1" applyFont="1" applyFill="1" applyBorder="1"/>
    <xf numFmtId="0" fontId="3" fillId="0" borderId="0" xfId="455"/>
    <xf numFmtId="2" fontId="3" fillId="0" borderId="0" xfId="455" applyNumberFormat="1"/>
    <xf numFmtId="2" fontId="18" fillId="0" borderId="191" xfId="455" applyNumberFormat="1" applyFont="1" applyFill="1" applyBorder="1" applyAlignment="1">
      <alignment horizontal="center" vertical="center"/>
    </xf>
    <xf numFmtId="0" fontId="18" fillId="0" borderId="191" xfId="455" applyFont="1" applyFill="1" applyBorder="1" applyAlignment="1">
      <alignment horizontal="center" vertical="center"/>
    </xf>
    <xf numFmtId="170" fontId="18" fillId="0" borderId="191" xfId="456" applyNumberFormat="1" applyFont="1" applyFill="1" applyBorder="1" applyAlignment="1">
      <alignment horizontal="center" vertical="center"/>
    </xf>
    <xf numFmtId="3" fontId="21" fillId="0" borderId="191" xfId="455" applyNumberFormat="1" applyFont="1" applyFill="1" applyBorder="1" applyAlignment="1">
      <alignment horizontal="left" vertical="center" wrapText="1"/>
    </xf>
    <xf numFmtId="2" fontId="3" fillId="0" borderId="191" xfId="455" applyNumberFormat="1" applyFill="1" applyBorder="1" applyAlignment="1">
      <alignment horizontal="center"/>
    </xf>
    <xf numFmtId="0" fontId="3" fillId="0" borderId="191" xfId="455" applyFill="1" applyBorder="1" applyAlignment="1">
      <alignment horizontal="center" vertical="center"/>
    </xf>
    <xf numFmtId="170" fontId="17" fillId="0" borderId="191" xfId="456" applyNumberFormat="1" applyFont="1" applyFill="1" applyBorder="1" applyAlignment="1">
      <alignment horizontal="center" vertical="center"/>
    </xf>
    <xf numFmtId="0" fontId="21" fillId="0" borderId="191" xfId="455" applyNumberFormat="1" applyFont="1" applyFill="1" applyBorder="1" applyAlignment="1">
      <alignment horizontal="left" vertical="center" wrapText="1"/>
    </xf>
    <xf numFmtId="0" fontId="21" fillId="0" borderId="191" xfId="455" applyNumberFormat="1" applyFont="1" applyFill="1" applyBorder="1" applyAlignment="1">
      <alignment vertical="center" wrapText="1"/>
    </xf>
    <xf numFmtId="0" fontId="17" fillId="0" borderId="211" xfId="456" applyNumberFormat="1" applyFont="1" applyFill="1" applyBorder="1" applyAlignment="1">
      <alignment horizontal="center" vertical="center"/>
    </xf>
    <xf numFmtId="170" fontId="17" fillId="0" borderId="211" xfId="456" applyNumberFormat="1" applyFont="1" applyFill="1" applyBorder="1" applyAlignment="1">
      <alignment horizontal="center" vertical="center"/>
    </xf>
    <xf numFmtId="0" fontId="18" fillId="0" borderId="211" xfId="67" applyFont="1" applyFill="1" applyBorder="1" applyAlignment="1">
      <alignment horizontal="left" vertical="center"/>
    </xf>
    <xf numFmtId="0" fontId="18" fillId="0" borderId="62" xfId="455" applyFont="1" applyFill="1" applyBorder="1" applyAlignment="1">
      <alignment horizontal="center" vertical="center" wrapText="1"/>
    </xf>
    <xf numFmtId="0" fontId="18" fillId="0" borderId="23" xfId="67" applyFont="1" applyFill="1" applyBorder="1" applyAlignment="1">
      <alignment horizontal="center" vertical="center"/>
    </xf>
    <xf numFmtId="3" fontId="60" fillId="0" borderId="0" xfId="77" applyNumberFormat="1" applyFont="1" applyBorder="1" applyAlignment="1">
      <alignment horizontal="left" vertical="center" wrapText="1"/>
    </xf>
    <xf numFmtId="4" fontId="60" fillId="0" borderId="0" xfId="77" applyNumberFormat="1" applyFont="1" applyBorder="1" applyAlignment="1">
      <alignment horizontal="left" vertical="center" wrapText="1"/>
    </xf>
    <xf numFmtId="3" fontId="59" fillId="0" borderId="0" xfId="77" applyNumberFormat="1" applyFont="1" applyBorder="1" applyAlignment="1">
      <alignment horizontal="left" vertical="center" wrapText="1"/>
    </xf>
    <xf numFmtId="3" fontId="61" fillId="0" borderId="0" xfId="77" applyNumberFormat="1" applyFont="1" applyBorder="1" applyAlignment="1">
      <alignment horizontal="center" vertical="center" wrapText="1"/>
    </xf>
    <xf numFmtId="3" fontId="130" fillId="77" borderId="18" xfId="77" applyNumberFormat="1" applyFont="1" applyFill="1" applyBorder="1" applyAlignment="1">
      <alignment horizontal="right" vertical="center" wrapText="1" indent="1"/>
    </xf>
    <xf numFmtId="3" fontId="130" fillId="77" borderId="61" xfId="77" applyNumberFormat="1" applyFont="1" applyFill="1" applyBorder="1" applyAlignment="1">
      <alignment horizontal="right" vertical="center" wrapText="1" indent="1"/>
    </xf>
    <xf numFmtId="3" fontId="131" fillId="77" borderId="61" xfId="77" applyNumberFormat="1" applyFont="1" applyFill="1" applyBorder="1" applyAlignment="1">
      <alignment horizontal="right" vertical="center" wrapText="1" indent="1"/>
    </xf>
    <xf numFmtId="3" fontId="131" fillId="77" borderId="23" xfId="77" applyNumberFormat="1" applyFont="1" applyFill="1" applyBorder="1" applyAlignment="1">
      <alignment horizontal="right" vertical="center" wrapText="1" indent="1"/>
    </xf>
    <xf numFmtId="3" fontId="131" fillId="78" borderId="18" xfId="77" applyNumberFormat="1" applyFont="1" applyFill="1" applyBorder="1" applyAlignment="1">
      <alignment horizontal="right" vertical="center" wrapText="1" indent="1"/>
    </xf>
    <xf numFmtId="3" fontId="131" fillId="78" borderId="30" xfId="77" applyNumberFormat="1" applyFont="1" applyFill="1" applyBorder="1" applyAlignment="1">
      <alignment horizontal="right" vertical="center" wrapText="1" indent="1"/>
    </xf>
    <xf numFmtId="3" fontId="131" fillId="78" borderId="23" xfId="77" applyNumberFormat="1" applyFont="1" applyFill="1" applyBorder="1" applyAlignment="1">
      <alignment horizontal="right" vertical="center" wrapText="1" indent="1"/>
    </xf>
    <xf numFmtId="3" fontId="132" fillId="78" borderId="17" xfId="77" applyNumberFormat="1" applyFont="1" applyFill="1" applyBorder="1" applyAlignment="1">
      <alignment horizontal="left" vertical="center" wrapText="1" indent="1"/>
    </xf>
    <xf numFmtId="169" fontId="60" fillId="0" borderId="201" xfId="77" applyNumberFormat="1" applyFont="1" applyFill="1" applyBorder="1" applyAlignment="1">
      <alignment horizontal="right" vertical="center" wrapText="1" indent="1"/>
    </xf>
    <xf numFmtId="169" fontId="60" fillId="0" borderId="211" xfId="77" applyNumberFormat="1" applyFont="1" applyFill="1" applyBorder="1" applyAlignment="1">
      <alignment horizontal="right" vertical="center" wrapText="1" indent="1"/>
    </xf>
    <xf numFmtId="3" fontId="133" fillId="0" borderId="191" xfId="448" applyNumberFormat="1" applyFont="1" applyFill="1" applyBorder="1" applyAlignment="1">
      <alignment horizontal="right" indent="1"/>
    </xf>
    <xf numFmtId="3" fontId="133" fillId="0" borderId="231" xfId="448" applyNumberFormat="1" applyFont="1" applyFill="1" applyBorder="1"/>
    <xf numFmtId="3" fontId="133" fillId="0" borderId="232" xfId="448" applyNumberFormat="1" applyFont="1" applyFill="1" applyBorder="1" applyAlignment="1">
      <alignment horizontal="right" indent="1"/>
    </xf>
    <xf numFmtId="3" fontId="131" fillId="0" borderId="216" xfId="77" applyNumberFormat="1" applyFont="1" applyFill="1" applyBorder="1" applyAlignment="1">
      <alignment horizontal="left" vertical="center" wrapText="1" indent="1"/>
    </xf>
    <xf numFmtId="3" fontId="133" fillId="0" borderId="191" xfId="448" applyNumberFormat="1" applyFont="1" applyFill="1" applyBorder="1"/>
    <xf numFmtId="3" fontId="131" fillId="0" borderId="233" xfId="77" applyNumberFormat="1" applyFont="1" applyFill="1" applyBorder="1" applyAlignment="1">
      <alignment horizontal="left" vertical="center" wrapText="1" indent="1"/>
    </xf>
    <xf numFmtId="3" fontId="133" fillId="0" borderId="28" xfId="448" applyNumberFormat="1" applyFont="1" applyFill="1" applyBorder="1"/>
    <xf numFmtId="0" fontId="26" fillId="0" borderId="0" xfId="75"/>
    <xf numFmtId="3" fontId="131" fillId="79" borderId="62" xfId="77" applyNumberFormat="1" applyFont="1" applyFill="1" applyBorder="1" applyAlignment="1">
      <alignment horizontal="center" vertical="center" wrapText="1"/>
    </xf>
    <xf numFmtId="3" fontId="131" fillId="79" borderId="61" xfId="77" applyNumberFormat="1" applyFont="1" applyFill="1" applyBorder="1" applyAlignment="1">
      <alignment horizontal="center" vertical="center" wrapText="1"/>
    </xf>
    <xf numFmtId="3" fontId="131" fillId="79" borderId="23" xfId="77" applyNumberFormat="1" applyFont="1" applyFill="1" applyBorder="1" applyAlignment="1">
      <alignment horizontal="center" vertical="center" wrapText="1"/>
    </xf>
    <xf numFmtId="3" fontId="131" fillId="80" borderId="62" xfId="77" applyNumberFormat="1" applyFont="1" applyFill="1" applyBorder="1" applyAlignment="1">
      <alignment horizontal="center" vertical="center" wrapText="1"/>
    </xf>
    <xf numFmtId="3" fontId="131" fillId="80" borderId="61" xfId="77" applyNumberFormat="1" applyFont="1" applyFill="1" applyBorder="1" applyAlignment="1">
      <alignment horizontal="center" vertical="center" wrapText="1"/>
    </xf>
    <xf numFmtId="3" fontId="131" fillId="80" borderId="23" xfId="77" applyNumberFormat="1" applyFont="1" applyFill="1" applyBorder="1" applyAlignment="1">
      <alignment horizontal="center" vertical="center" wrapText="1"/>
    </xf>
    <xf numFmtId="3" fontId="131" fillId="0" borderId="20" xfId="77" applyNumberFormat="1" applyFont="1" applyFill="1" applyBorder="1" applyAlignment="1">
      <alignment horizontal="center" vertical="center" wrapText="1"/>
    </xf>
    <xf numFmtId="3" fontId="58" fillId="0" borderId="17" xfId="77" applyNumberFormat="1" applyFont="1" applyFill="1" applyBorder="1" applyAlignment="1">
      <alignment horizontal="center" vertical="center" wrapText="1"/>
    </xf>
    <xf numFmtId="168" fontId="71" fillId="0" borderId="13" xfId="67" applyNumberFormat="1" applyFont="1" applyFill="1" applyBorder="1" applyAlignment="1">
      <alignment horizontal="center" vertical="center" textRotation="90" wrapText="1"/>
    </xf>
    <xf numFmtId="3" fontId="71" fillId="0" borderId="20" xfId="67" applyNumberFormat="1" applyFont="1" applyFill="1" applyBorder="1" applyAlignment="1">
      <alignment vertical="center" wrapText="1"/>
    </xf>
    <xf numFmtId="168" fontId="71" fillId="0" borderId="13" xfId="67" applyNumberFormat="1" applyFont="1" applyFill="1" applyBorder="1" applyAlignment="1">
      <alignment vertical="center" wrapText="1"/>
    </xf>
    <xf numFmtId="168" fontId="71" fillId="0" borderId="38" xfId="67" applyNumberFormat="1" applyFont="1" applyFill="1" applyBorder="1" applyAlignment="1">
      <alignment horizontal="center" vertical="center" textRotation="90"/>
    </xf>
    <xf numFmtId="168" fontId="71" fillId="0" borderId="235" xfId="67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vertical="top" wrapText="1"/>
    </xf>
    <xf numFmtId="0" fontId="18" fillId="0" borderId="0" xfId="0" applyFont="1"/>
    <xf numFmtId="49" fontId="9" fillId="0" borderId="76" xfId="0" applyNumberFormat="1" applyFont="1" applyBorder="1" applyAlignment="1">
      <alignment horizontal="right" indent="1"/>
    </xf>
    <xf numFmtId="49" fontId="9" fillId="0" borderId="126" xfId="0" applyNumberFormat="1" applyFont="1" applyBorder="1" applyAlignment="1">
      <alignment horizontal="right" indent="1"/>
    </xf>
    <xf numFmtId="49" fontId="69" fillId="0" borderId="119" xfId="183" applyNumberFormat="1" applyFont="1" applyBorder="1" applyAlignment="1">
      <alignment horizontal="right" indent="1"/>
    </xf>
    <xf numFmtId="49" fontId="69" fillId="0" borderId="126" xfId="183" applyNumberFormat="1" applyFont="1" applyBorder="1" applyAlignment="1">
      <alignment horizontal="right" indent="1"/>
    </xf>
    <xf numFmtId="49" fontId="69" fillId="0" borderId="108" xfId="183" applyNumberFormat="1" applyFont="1" applyBorder="1" applyAlignment="1">
      <alignment horizontal="right" indent="1"/>
    </xf>
    <xf numFmtId="49" fontId="69" fillId="0" borderId="28" xfId="183" applyNumberFormat="1" applyFont="1" applyBorder="1" applyAlignment="1">
      <alignment horizontal="right" indent="1"/>
    </xf>
    <xf numFmtId="49" fontId="69" fillId="0" borderId="14" xfId="183" applyNumberFormat="1" applyFont="1" applyBorder="1" applyAlignment="1">
      <alignment horizontal="right" indent="1"/>
    </xf>
    <xf numFmtId="49" fontId="68" fillId="0" borderId="13" xfId="0" applyNumberFormat="1" applyFont="1" applyBorder="1" applyAlignment="1">
      <alignment horizontal="right" indent="1"/>
    </xf>
    <xf numFmtId="49" fontId="68" fillId="0" borderId="28" xfId="0" applyNumberFormat="1" applyFont="1" applyBorder="1" applyAlignment="1">
      <alignment horizontal="right" indent="1"/>
    </xf>
    <xf numFmtId="49" fontId="69" fillId="0" borderId="77" xfId="183" applyNumberFormat="1" applyFont="1" applyBorder="1" applyAlignment="1">
      <alignment horizontal="right" indent="1"/>
    </xf>
    <xf numFmtId="49" fontId="69" fillId="0" borderId="76" xfId="183" applyNumberFormat="1" applyFont="1" applyBorder="1" applyAlignment="1">
      <alignment horizontal="right" indent="1"/>
    </xf>
    <xf numFmtId="49" fontId="69" fillId="0" borderId="129" xfId="183" applyNumberFormat="1" applyFont="1" applyBorder="1" applyAlignment="1">
      <alignment horizontal="right" indent="1"/>
    </xf>
    <xf numFmtId="49" fontId="68" fillId="0" borderId="130" xfId="0" applyNumberFormat="1" applyFont="1" applyBorder="1" applyAlignment="1">
      <alignment horizontal="right" indent="1"/>
    </xf>
    <xf numFmtId="49" fontId="68" fillId="0" borderId="76" xfId="0" applyNumberFormat="1" applyFont="1" applyBorder="1" applyAlignment="1">
      <alignment horizontal="right" indent="1"/>
    </xf>
    <xf numFmtId="49" fontId="69" fillId="0" borderId="132" xfId="183" applyNumberFormat="1" applyFont="1" applyFill="1" applyBorder="1" applyAlignment="1">
      <alignment horizontal="right" indent="1"/>
    </xf>
    <xf numFmtId="49" fontId="69" fillId="0" borderId="76" xfId="183" applyNumberFormat="1" applyFont="1" applyFill="1" applyBorder="1" applyAlignment="1">
      <alignment horizontal="right" indent="1"/>
    </xf>
    <xf numFmtId="49" fontId="69" fillId="0" borderId="77" xfId="183" applyNumberFormat="1" applyFont="1" applyFill="1" applyBorder="1" applyAlignment="1">
      <alignment horizontal="right" indent="1"/>
    </xf>
    <xf numFmtId="49" fontId="69" fillId="0" borderId="130" xfId="183" applyNumberFormat="1" applyFont="1" applyFill="1" applyBorder="1" applyAlignment="1">
      <alignment horizontal="right" indent="1"/>
    </xf>
    <xf numFmtId="49" fontId="69" fillId="0" borderId="129" xfId="183" applyNumberFormat="1" applyFont="1" applyFill="1" applyBorder="1" applyAlignment="1">
      <alignment horizontal="right" indent="1"/>
    </xf>
    <xf numFmtId="49" fontId="9" fillId="0" borderId="132" xfId="0" applyNumberFormat="1" applyFont="1" applyBorder="1" applyAlignment="1">
      <alignment horizontal="right" indent="1"/>
    </xf>
    <xf numFmtId="49" fontId="9" fillId="0" borderId="77" xfId="0" applyNumberFormat="1" applyFont="1" applyBorder="1" applyAlignment="1">
      <alignment horizontal="right" indent="1"/>
    </xf>
    <xf numFmtId="49" fontId="9" fillId="0" borderId="130" xfId="0" applyNumberFormat="1" applyFont="1" applyBorder="1" applyAlignment="1">
      <alignment horizontal="right" indent="1"/>
    </xf>
    <xf numFmtId="49" fontId="9" fillId="0" borderId="129" xfId="0" applyNumberFormat="1" applyFont="1" applyBorder="1" applyAlignment="1">
      <alignment horizontal="right" indent="1"/>
    </xf>
    <xf numFmtId="49" fontId="69" fillId="0" borderId="119" xfId="70" applyNumberFormat="1" applyFont="1" applyBorder="1" applyAlignment="1">
      <alignment horizontal="right" indent="1"/>
    </xf>
    <xf numFmtId="49" fontId="69" fillId="0" borderId="126" xfId="70" applyNumberFormat="1" applyFont="1" applyBorder="1" applyAlignment="1">
      <alignment horizontal="right" indent="1"/>
    </xf>
    <xf numFmtId="49" fontId="69" fillId="0" borderId="108" xfId="70" applyNumberFormat="1" applyFont="1" applyBorder="1" applyAlignment="1">
      <alignment horizontal="right" indent="1"/>
    </xf>
    <xf numFmtId="49" fontId="69" fillId="0" borderId="76" xfId="70" applyNumberFormat="1" applyFont="1" applyBorder="1" applyAlignment="1">
      <alignment horizontal="right" indent="1"/>
    </xf>
    <xf numFmtId="49" fontId="69" fillId="0" borderId="129" xfId="70" applyNumberFormat="1" applyFont="1" applyBorder="1" applyAlignment="1">
      <alignment horizontal="right" indent="1"/>
    </xf>
    <xf numFmtId="49" fontId="69" fillId="0" borderId="132" xfId="0" applyNumberFormat="1" applyFont="1" applyBorder="1" applyAlignment="1">
      <alignment horizontal="right" vertical="center" indent="1"/>
    </xf>
    <xf numFmtId="49" fontId="69" fillId="0" borderId="76" xfId="0" applyNumberFormat="1" applyFont="1" applyBorder="1" applyAlignment="1">
      <alignment horizontal="right" vertical="center" indent="1"/>
    </xf>
    <xf numFmtId="49" fontId="69" fillId="0" borderId="77" xfId="0" applyNumberFormat="1" applyFont="1" applyBorder="1" applyAlignment="1">
      <alignment horizontal="right" vertical="center" indent="1"/>
    </xf>
    <xf numFmtId="49" fontId="69" fillId="0" borderId="129" xfId="0" applyNumberFormat="1" applyFont="1" applyBorder="1" applyAlignment="1">
      <alignment horizontal="right" vertical="center" indent="1"/>
    </xf>
    <xf numFmtId="49" fontId="9" fillId="0" borderId="119" xfId="0" applyNumberFormat="1" applyFont="1" applyBorder="1" applyAlignment="1">
      <alignment horizontal="right" indent="1"/>
    </xf>
    <xf numFmtId="49" fontId="9" fillId="0" borderId="108" xfId="0" applyNumberFormat="1" applyFont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right" indent="1"/>
    </xf>
    <xf numFmtId="49" fontId="69" fillId="0" borderId="119" xfId="0" applyNumberFormat="1" applyFont="1" applyBorder="1" applyAlignment="1">
      <alignment horizontal="right" indent="1"/>
    </xf>
    <xf numFmtId="49" fontId="69" fillId="0" borderId="126" xfId="0" applyNumberFormat="1" applyFont="1" applyBorder="1" applyAlignment="1">
      <alignment horizontal="right" indent="1"/>
    </xf>
    <xf numFmtId="49" fontId="69" fillId="0" borderId="108" xfId="0" applyNumberFormat="1" applyFont="1" applyBorder="1" applyAlignment="1">
      <alignment horizontal="right" indent="1"/>
    </xf>
    <xf numFmtId="49" fontId="69" fillId="0" borderId="76" xfId="0" applyNumberFormat="1" applyFont="1" applyBorder="1" applyAlignment="1">
      <alignment horizontal="right" indent="1"/>
    </xf>
    <xf numFmtId="49" fontId="69" fillId="0" borderId="129" xfId="0" applyNumberFormat="1" applyFont="1" applyBorder="1" applyAlignment="1">
      <alignment horizontal="right" indent="1"/>
    </xf>
    <xf numFmtId="49" fontId="69" fillId="0" borderId="119" xfId="139" applyNumberFormat="1" applyFont="1" applyBorder="1" applyAlignment="1">
      <alignment horizontal="right" indent="1"/>
    </xf>
    <xf numFmtId="49" fontId="69" fillId="0" borderId="126" xfId="139" applyNumberFormat="1" applyFont="1" applyBorder="1" applyAlignment="1">
      <alignment horizontal="right" indent="1"/>
    </xf>
    <xf numFmtId="49" fontId="69" fillId="0" borderId="108" xfId="139" applyNumberFormat="1" applyFont="1" applyBorder="1" applyAlignment="1">
      <alignment horizontal="right" indent="1"/>
    </xf>
    <xf numFmtId="49" fontId="69" fillId="0" borderId="76" xfId="139" applyNumberFormat="1" applyFont="1" applyBorder="1" applyAlignment="1">
      <alignment horizontal="right" indent="1"/>
    </xf>
    <xf numFmtId="49" fontId="69" fillId="0" borderId="129" xfId="139" applyNumberFormat="1" applyFont="1" applyBorder="1" applyAlignment="1">
      <alignment horizontal="right" indent="1"/>
    </xf>
    <xf numFmtId="49" fontId="68" fillId="0" borderId="47" xfId="0" applyNumberFormat="1" applyFont="1" applyFill="1" applyBorder="1" applyAlignment="1">
      <alignment horizontal="right" indent="1"/>
    </xf>
    <xf numFmtId="49" fontId="68" fillId="0" borderId="31" xfId="0" applyNumberFormat="1" applyFont="1" applyFill="1" applyBorder="1" applyAlignment="1">
      <alignment horizontal="right" indent="1"/>
    </xf>
    <xf numFmtId="49" fontId="9" fillId="0" borderId="76" xfId="0" applyNumberFormat="1" applyFont="1" applyBorder="1" applyAlignment="1">
      <alignment horizontal="right" vertical="center" indent="1"/>
    </xf>
    <xf numFmtId="49" fontId="9" fillId="0" borderId="128" xfId="0" applyNumberFormat="1" applyFont="1" applyBorder="1" applyAlignment="1">
      <alignment horizontal="right" indent="1"/>
    </xf>
    <xf numFmtId="49" fontId="9" fillId="0" borderId="138" xfId="0" applyNumberFormat="1" applyFont="1" applyBorder="1" applyAlignment="1">
      <alignment horizontal="right" indent="1"/>
    </xf>
    <xf numFmtId="49" fontId="69" fillId="0" borderId="77" xfId="0" applyNumberFormat="1" applyFont="1" applyBorder="1" applyAlignment="1">
      <alignment horizontal="right" indent="1"/>
    </xf>
    <xf numFmtId="49" fontId="9" fillId="0" borderId="98" xfId="0" applyNumberFormat="1" applyFont="1" applyFill="1" applyBorder="1" applyAlignment="1">
      <alignment horizontal="right" indent="1"/>
    </xf>
    <xf numFmtId="49" fontId="9" fillId="0" borderId="76" xfId="0" applyNumberFormat="1" applyFont="1" applyFill="1" applyBorder="1" applyAlignment="1">
      <alignment horizontal="right" indent="1"/>
    </xf>
    <xf numFmtId="49" fontId="9" fillId="0" borderId="77" xfId="0" applyNumberFormat="1" applyFont="1" applyFill="1" applyBorder="1" applyAlignment="1">
      <alignment horizontal="right" indent="1"/>
    </xf>
    <xf numFmtId="49" fontId="9" fillId="0" borderId="98" xfId="0" applyNumberFormat="1" applyFont="1" applyBorder="1" applyAlignment="1">
      <alignment horizontal="right" indent="1"/>
    </xf>
    <xf numFmtId="49" fontId="9" fillId="0" borderId="121" xfId="0" applyNumberFormat="1" applyFont="1" applyBorder="1" applyAlignment="1">
      <alignment horizontal="right" indent="1"/>
    </xf>
    <xf numFmtId="49" fontId="9" fillId="0" borderId="122" xfId="0" applyNumberFormat="1" applyFont="1" applyBorder="1" applyAlignment="1">
      <alignment horizontal="right" indent="1"/>
    </xf>
    <xf numFmtId="49" fontId="9" fillId="0" borderId="76" xfId="181" applyNumberFormat="1" applyFont="1" applyBorder="1" applyAlignment="1">
      <alignment horizontal="right" indent="1"/>
    </xf>
    <xf numFmtId="49" fontId="9" fillId="0" borderId="129" xfId="181" applyNumberFormat="1" applyFont="1" applyBorder="1" applyAlignment="1">
      <alignment horizontal="right" indent="1"/>
    </xf>
    <xf numFmtId="49" fontId="68" fillId="0" borderId="130" xfId="0" applyNumberFormat="1" applyFont="1" applyFill="1" applyBorder="1" applyAlignment="1">
      <alignment horizontal="right" indent="1"/>
    </xf>
    <xf numFmtId="49" fontId="9" fillId="0" borderId="131" xfId="0" applyNumberFormat="1" applyFont="1" applyBorder="1" applyAlignment="1">
      <alignment horizontal="right" indent="1"/>
    </xf>
    <xf numFmtId="49" fontId="9" fillId="0" borderId="125" xfId="0" applyNumberFormat="1" applyFont="1" applyBorder="1" applyAlignment="1">
      <alignment horizontal="right" indent="1"/>
    </xf>
    <xf numFmtId="49" fontId="9" fillId="0" borderId="120" xfId="0" applyNumberFormat="1" applyFont="1" applyBorder="1" applyAlignment="1">
      <alignment horizontal="right" indent="1"/>
    </xf>
    <xf numFmtId="49" fontId="9" fillId="0" borderId="113" xfId="0" applyNumberFormat="1" applyFont="1" applyBorder="1" applyAlignment="1">
      <alignment horizontal="right" indent="1"/>
    </xf>
    <xf numFmtId="49" fontId="9" fillId="0" borderId="111" xfId="0" applyNumberFormat="1" applyFont="1" applyBorder="1" applyAlignment="1">
      <alignment horizontal="right" indent="1"/>
    </xf>
    <xf numFmtId="49" fontId="68" fillId="0" borderId="112" xfId="0" applyNumberFormat="1" applyFont="1" applyBorder="1" applyAlignment="1">
      <alignment horizontal="right" indent="1"/>
    </xf>
    <xf numFmtId="49" fontId="68" fillId="0" borderId="113" xfId="0" applyNumberFormat="1" applyFont="1" applyBorder="1" applyAlignment="1">
      <alignment horizontal="right" indent="1"/>
    </xf>
    <xf numFmtId="2" fontId="68" fillId="0" borderId="28" xfId="0" applyNumberFormat="1" applyFont="1" applyBorder="1" applyAlignment="1">
      <alignment horizontal="right" indent="1"/>
    </xf>
    <xf numFmtId="2" fontId="68" fillId="0" borderId="76" xfId="0" applyNumberFormat="1" applyFont="1" applyBorder="1" applyAlignment="1">
      <alignment horizontal="right" indent="1"/>
    </xf>
    <xf numFmtId="2" fontId="69" fillId="0" borderId="76" xfId="183" applyNumberFormat="1" applyFont="1" applyFill="1" applyBorder="1" applyAlignment="1">
      <alignment horizontal="right" indent="1"/>
    </xf>
    <xf numFmtId="2" fontId="68" fillId="0" borderId="31" xfId="0" applyNumberFormat="1" applyFont="1" applyFill="1" applyBorder="1" applyAlignment="1">
      <alignment horizontal="right" indent="1"/>
    </xf>
    <xf numFmtId="2" fontId="9" fillId="0" borderId="98" xfId="0" applyNumberFormat="1" applyFont="1" applyBorder="1" applyAlignment="1">
      <alignment horizontal="right" indent="1"/>
    </xf>
    <xf numFmtId="2" fontId="9" fillId="0" borderId="76" xfId="0" applyNumberFormat="1" applyFont="1" applyFill="1" applyBorder="1" applyAlignment="1">
      <alignment horizontal="right" indent="1"/>
    </xf>
    <xf numFmtId="2" fontId="68" fillId="0" borderId="113" xfId="0" applyNumberFormat="1" applyFont="1" applyBorder="1" applyAlignment="1">
      <alignment horizontal="right" indent="1"/>
    </xf>
    <xf numFmtId="2" fontId="68" fillId="0" borderId="25" xfId="0" applyNumberFormat="1" applyFont="1" applyBorder="1" applyAlignment="1">
      <alignment horizontal="right" indent="1"/>
    </xf>
    <xf numFmtId="49" fontId="1" fillId="0" borderId="32" xfId="0" applyNumberFormat="1" applyFont="1" applyFill="1" applyBorder="1" applyAlignment="1">
      <alignment horizontal="right" indent="1"/>
    </xf>
    <xf numFmtId="49" fontId="1" fillId="0" borderId="76" xfId="0" applyNumberFormat="1" applyFont="1" applyBorder="1" applyAlignment="1">
      <alignment horizontal="right" indent="1"/>
    </xf>
    <xf numFmtId="49" fontId="1" fillId="0" borderId="129" xfId="0" applyNumberFormat="1" applyFont="1" applyBorder="1" applyAlignment="1">
      <alignment horizontal="right" indent="1"/>
    </xf>
    <xf numFmtId="49" fontId="1" fillId="0" borderId="126" xfId="0" applyNumberFormat="1" applyFont="1" applyBorder="1" applyAlignment="1">
      <alignment horizontal="right" indent="1"/>
    </xf>
    <xf numFmtId="49" fontId="1" fillId="0" borderId="119" xfId="0" applyNumberFormat="1" applyFont="1" applyBorder="1" applyAlignment="1">
      <alignment horizontal="right" indent="1"/>
    </xf>
    <xf numFmtId="49" fontId="1" fillId="0" borderId="77" xfId="0" applyNumberFormat="1" applyFont="1" applyBorder="1" applyAlignment="1">
      <alignment horizontal="right" indent="1"/>
    </xf>
    <xf numFmtId="49" fontId="1" fillId="0" borderId="132" xfId="0" applyNumberFormat="1" applyFont="1" applyBorder="1" applyAlignment="1">
      <alignment horizontal="right" indent="1"/>
    </xf>
    <xf numFmtId="49" fontId="1" fillId="0" borderId="108" xfId="0" applyNumberFormat="1" applyFont="1" applyBorder="1" applyAlignment="1">
      <alignment horizontal="right" indent="1"/>
    </xf>
    <xf numFmtId="49" fontId="1" fillId="0" borderId="132" xfId="0" applyNumberFormat="1" applyFont="1" applyBorder="1" applyAlignment="1">
      <alignment horizontal="right" vertical="center" indent="1"/>
    </xf>
    <xf numFmtId="49" fontId="1" fillId="0" borderId="76" xfId="0" applyNumberFormat="1" applyFont="1" applyBorder="1" applyAlignment="1">
      <alignment horizontal="right" vertical="center" indent="1"/>
    </xf>
    <xf numFmtId="49" fontId="1" fillId="0" borderId="77" xfId="0" applyNumberFormat="1" applyFont="1" applyBorder="1" applyAlignment="1">
      <alignment horizontal="right" vertical="center" indent="1"/>
    </xf>
    <xf numFmtId="49" fontId="1" fillId="0" borderId="129" xfId="0" applyNumberFormat="1" applyFont="1" applyBorder="1" applyAlignment="1">
      <alignment horizontal="right" vertical="center" indent="1"/>
    </xf>
    <xf numFmtId="49" fontId="1" fillId="0" borderId="134" xfId="0" applyNumberFormat="1" applyFont="1" applyBorder="1" applyAlignment="1">
      <alignment horizontal="right" indent="1"/>
    </xf>
    <xf numFmtId="49" fontId="1" fillId="0" borderId="135" xfId="0" applyNumberFormat="1" applyFont="1" applyBorder="1" applyAlignment="1">
      <alignment horizontal="right" indent="1"/>
    </xf>
    <xf numFmtId="49" fontId="1" fillId="0" borderId="53" xfId="0" applyNumberFormat="1" applyFont="1" applyBorder="1" applyAlignment="1">
      <alignment horizontal="right" indent="1"/>
    </xf>
    <xf numFmtId="49" fontId="1" fillId="0" borderId="137" xfId="0" applyNumberFormat="1" applyFont="1" applyBorder="1" applyAlignment="1">
      <alignment horizontal="right" indent="1"/>
    </xf>
    <xf numFmtId="49" fontId="1" fillId="0" borderId="139" xfId="0" applyNumberFormat="1" applyFont="1" applyBorder="1" applyAlignment="1">
      <alignment horizontal="right" indent="1"/>
    </xf>
    <xf numFmtId="49" fontId="1" fillId="0" borderId="35" xfId="0" applyNumberFormat="1" applyFont="1" applyFill="1" applyBorder="1" applyAlignment="1">
      <alignment horizontal="right" indent="1"/>
    </xf>
    <xf numFmtId="49" fontId="1" fillId="0" borderId="31" xfId="0" applyNumberFormat="1" applyFont="1" applyFill="1" applyBorder="1" applyAlignment="1">
      <alignment horizontal="right" indent="1"/>
    </xf>
    <xf numFmtId="49" fontId="1" fillId="0" borderId="118" xfId="0" applyNumberFormat="1" applyFont="1" applyFill="1" applyBorder="1" applyAlignment="1">
      <alignment horizontal="right" indent="1"/>
    </xf>
    <xf numFmtId="0" fontId="70" fillId="0" borderId="104" xfId="0" applyFont="1" applyFill="1" applyBorder="1"/>
    <xf numFmtId="0" fontId="70" fillId="0" borderId="104" xfId="0" applyFont="1" applyFill="1" applyBorder="1" applyAlignment="1">
      <alignment wrapText="1"/>
    </xf>
    <xf numFmtId="0" fontId="70" fillId="0" borderId="107" xfId="0" applyFont="1" applyFill="1" applyBorder="1"/>
    <xf numFmtId="0" fontId="70" fillId="0" borderId="140" xfId="0" applyFont="1" applyFill="1" applyBorder="1"/>
    <xf numFmtId="49" fontId="70" fillId="0" borderId="62" xfId="0" applyNumberFormat="1" applyFont="1" applyBorder="1" applyAlignment="1">
      <alignment horizontal="right" indent="1"/>
    </xf>
    <xf numFmtId="49" fontId="70" fillId="0" borderId="61" xfId="0" applyNumberFormat="1" applyFont="1" applyBorder="1" applyAlignment="1">
      <alignment horizontal="right" indent="1"/>
    </xf>
    <xf numFmtId="49" fontId="70" fillId="0" borderId="18" xfId="0" applyNumberFormat="1" applyFont="1" applyBorder="1" applyAlignment="1">
      <alignment horizontal="right" indent="1"/>
    </xf>
    <xf numFmtId="49" fontId="70" fillId="0" borderId="30" xfId="0" applyNumberFormat="1" applyFont="1" applyBorder="1" applyAlignment="1">
      <alignment horizontal="right" indent="1"/>
    </xf>
    <xf numFmtId="49" fontId="70" fillId="0" borderId="23" xfId="0" applyNumberFormat="1" applyFont="1" applyBorder="1" applyAlignment="1">
      <alignment horizontal="right" indent="1"/>
    </xf>
    <xf numFmtId="2" fontId="69" fillId="0" borderId="126" xfId="183" applyNumberFormat="1" applyFont="1" applyBorder="1" applyAlignment="1">
      <alignment horizontal="right" indent="1"/>
    </xf>
    <xf numFmtId="2" fontId="1" fillId="0" borderId="76" xfId="0" applyNumberFormat="1" applyFont="1" applyBorder="1" applyAlignment="1">
      <alignment horizontal="right" indent="1"/>
    </xf>
    <xf numFmtId="2" fontId="69" fillId="0" borderId="126" xfId="70" applyNumberFormat="1" applyFont="1" applyBorder="1" applyAlignment="1">
      <alignment horizontal="right" indent="1"/>
    </xf>
    <xf numFmtId="2" fontId="69" fillId="0" borderId="76" xfId="0" applyNumberFormat="1" applyFont="1" applyBorder="1" applyAlignment="1">
      <alignment horizontal="right" vertical="center" indent="1"/>
    </xf>
    <xf numFmtId="2" fontId="9" fillId="0" borderId="126" xfId="0" applyNumberFormat="1" applyFont="1" applyBorder="1" applyAlignment="1">
      <alignment horizontal="right" indent="1"/>
    </xf>
    <xf numFmtId="2" fontId="69" fillId="0" borderId="126" xfId="0" applyNumberFormat="1" applyFont="1" applyBorder="1" applyAlignment="1">
      <alignment horizontal="right" indent="1"/>
    </xf>
    <xf numFmtId="2" fontId="69" fillId="0" borderId="126" xfId="139" applyNumberFormat="1" applyFont="1" applyBorder="1" applyAlignment="1">
      <alignment horizontal="right" indent="1"/>
    </xf>
    <xf numFmtId="2" fontId="1" fillId="0" borderId="126" xfId="0" applyNumberFormat="1" applyFont="1" applyBorder="1" applyAlignment="1">
      <alignment horizontal="right" indent="1"/>
    </xf>
    <xf numFmtId="2" fontId="1" fillId="0" borderId="31" xfId="0" applyNumberFormat="1" applyFont="1" applyFill="1" applyBorder="1" applyAlignment="1">
      <alignment horizontal="right" indent="1"/>
    </xf>
    <xf numFmtId="2" fontId="1" fillId="0" borderId="76" xfId="0" applyNumberFormat="1" applyFont="1" applyBorder="1" applyAlignment="1">
      <alignment horizontal="right" vertical="center" indent="1"/>
    </xf>
    <xf numFmtId="2" fontId="1" fillId="0" borderId="135" xfId="0" applyNumberFormat="1" applyFont="1" applyBorder="1" applyAlignment="1">
      <alignment horizontal="right" indent="1"/>
    </xf>
    <xf numFmtId="2" fontId="9" fillId="0" borderId="76" xfId="0" applyNumberFormat="1" applyFont="1" applyBorder="1" applyAlignment="1">
      <alignment horizontal="right" indent="1"/>
    </xf>
    <xf numFmtId="2" fontId="9" fillId="0" borderId="125" xfId="0" applyNumberFormat="1" applyFont="1" applyBorder="1" applyAlignment="1">
      <alignment horizontal="right" indent="1"/>
    </xf>
    <xf numFmtId="1" fontId="69" fillId="0" borderId="13" xfId="183" applyNumberFormat="1" applyFont="1" applyBorder="1" applyAlignment="1">
      <alignment horizontal="right" indent="1"/>
    </xf>
    <xf numFmtId="1" fontId="69" fillId="0" borderId="130" xfId="183" applyNumberFormat="1" applyFont="1" applyBorder="1" applyAlignment="1">
      <alignment horizontal="right" indent="1"/>
    </xf>
    <xf numFmtId="1" fontId="69" fillId="0" borderId="130" xfId="183" applyNumberFormat="1" applyFont="1" applyFill="1" applyBorder="1" applyAlignment="1">
      <alignment horizontal="right" indent="1"/>
    </xf>
    <xf numFmtId="1" fontId="9" fillId="0" borderId="130" xfId="0" applyNumberFormat="1" applyFont="1" applyBorder="1" applyAlignment="1">
      <alignment horizontal="right" indent="1"/>
    </xf>
    <xf numFmtId="1" fontId="1" fillId="0" borderId="130" xfId="0" applyNumberFormat="1" applyFont="1" applyBorder="1" applyAlignment="1">
      <alignment horizontal="right" indent="1"/>
    </xf>
    <xf numFmtId="1" fontId="69" fillId="0" borderId="130" xfId="70" applyNumberFormat="1" applyFont="1" applyBorder="1" applyAlignment="1">
      <alignment horizontal="right" indent="1"/>
    </xf>
    <xf numFmtId="1" fontId="69" fillId="0" borderId="130" xfId="0" applyNumberFormat="1" applyFont="1" applyBorder="1" applyAlignment="1">
      <alignment horizontal="right" vertical="center" indent="1"/>
    </xf>
    <xf numFmtId="1" fontId="69" fillId="0" borderId="130" xfId="0" applyNumberFormat="1" applyFont="1" applyBorder="1" applyAlignment="1">
      <alignment horizontal="right" indent="1"/>
    </xf>
    <xf numFmtId="1" fontId="69" fillId="0" borderId="130" xfId="139" applyNumberFormat="1" applyFont="1" applyBorder="1" applyAlignment="1">
      <alignment horizontal="right" indent="1"/>
    </xf>
    <xf numFmtId="1" fontId="1" fillId="0" borderId="47" xfId="0" applyNumberFormat="1" applyFont="1" applyFill="1" applyBorder="1" applyAlignment="1">
      <alignment horizontal="right" indent="1"/>
    </xf>
    <xf numFmtId="1" fontId="1" fillId="0" borderId="130" xfId="0" applyNumberFormat="1" applyFont="1" applyBorder="1" applyAlignment="1">
      <alignment horizontal="right" vertical="center" indent="1"/>
    </xf>
    <xf numFmtId="1" fontId="1" fillId="0" borderId="136" xfId="0" applyNumberFormat="1" applyFont="1" applyBorder="1" applyAlignment="1">
      <alignment horizontal="right" indent="1"/>
    </xf>
    <xf numFmtId="1" fontId="9" fillId="0" borderId="130" xfId="181" applyNumberFormat="1" applyFont="1" applyBorder="1" applyAlignment="1">
      <alignment horizontal="right" indent="1"/>
    </xf>
    <xf numFmtId="1" fontId="9" fillId="0" borderId="112" xfId="0" applyNumberFormat="1" applyFont="1" applyBorder="1" applyAlignment="1">
      <alignment horizontal="right" indent="1"/>
    </xf>
    <xf numFmtId="49" fontId="0" fillId="0" borderId="0" xfId="0" applyNumberFormat="1"/>
    <xf numFmtId="0" fontId="68" fillId="0" borderId="14" xfId="0" applyNumberFormat="1" applyFont="1" applyBorder="1" applyAlignment="1">
      <alignment horizontal="right" indent="1"/>
    </xf>
    <xf numFmtId="0" fontId="68" fillId="0" borderId="129" xfId="0" applyNumberFormat="1" applyFont="1" applyBorder="1" applyAlignment="1">
      <alignment horizontal="right" indent="1"/>
    </xf>
    <xf numFmtId="0" fontId="69" fillId="0" borderId="129" xfId="183" applyNumberFormat="1" applyFont="1" applyFill="1" applyBorder="1" applyAlignment="1">
      <alignment horizontal="right" indent="1"/>
    </xf>
    <xf numFmtId="0" fontId="68" fillId="0" borderId="32" xfId="0" applyNumberFormat="1" applyFont="1" applyFill="1" applyBorder="1" applyAlignment="1">
      <alignment horizontal="right" indent="1"/>
    </xf>
    <xf numFmtId="0" fontId="9" fillId="0" borderId="122" xfId="0" applyNumberFormat="1" applyFont="1" applyBorder="1" applyAlignment="1">
      <alignment horizontal="right" indent="1"/>
    </xf>
    <xf numFmtId="0" fontId="9" fillId="0" borderId="129" xfId="0" applyNumberFormat="1" applyFont="1" applyFill="1" applyBorder="1" applyAlignment="1">
      <alignment horizontal="right" indent="1"/>
    </xf>
    <xf numFmtId="0" fontId="68" fillId="0" borderId="111" xfId="0" applyNumberFormat="1" applyFont="1" applyBorder="1" applyAlignment="1">
      <alignment horizontal="right" indent="1"/>
    </xf>
    <xf numFmtId="49" fontId="1" fillId="0" borderId="98" xfId="0" applyNumberFormat="1" applyFont="1" applyBorder="1" applyAlignment="1">
      <alignment horizontal="right" indent="1"/>
    </xf>
    <xf numFmtId="0" fontId="17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4" fontId="67" fillId="0" borderId="236" xfId="446" applyNumberFormat="1" applyFont="1" applyBorder="1"/>
    <xf numFmtId="10" fontId="67" fillId="0" borderId="237" xfId="446" applyNumberFormat="1" applyFont="1" applyBorder="1"/>
    <xf numFmtId="176" fontId="97" fillId="0" borderId="30" xfId="447" applyNumberFormat="1" applyFont="1" applyBorder="1" applyAlignment="1">
      <alignment vertical="center" wrapText="1"/>
    </xf>
    <xf numFmtId="176" fontId="97" fillId="0" borderId="61" xfId="447" applyNumberFormat="1" applyFont="1" applyBorder="1"/>
    <xf numFmtId="10" fontId="97" fillId="0" borderId="62" xfId="446" applyNumberFormat="1" applyFont="1" applyBorder="1"/>
    <xf numFmtId="176" fontId="0" fillId="0" borderId="212" xfId="447" applyNumberFormat="1" applyFont="1" applyBorder="1" applyAlignment="1">
      <alignment vertical="center" wrapText="1"/>
    </xf>
    <xf numFmtId="4" fontId="5" fillId="0" borderId="212" xfId="446" applyNumberFormat="1" applyBorder="1" applyAlignment="1">
      <alignment vertical="center" wrapText="1"/>
    </xf>
    <xf numFmtId="4" fontId="5" fillId="0" borderId="212" xfId="446" applyNumberFormat="1" applyBorder="1"/>
    <xf numFmtId="4" fontId="5" fillId="0" borderId="148" xfId="446" applyNumberFormat="1" applyBorder="1"/>
    <xf numFmtId="4" fontId="5" fillId="0" borderId="156" xfId="446" applyNumberFormat="1" applyBorder="1"/>
    <xf numFmtId="4" fontId="67" fillId="0" borderId="30" xfId="446" applyNumberFormat="1" applyFont="1" applyBorder="1"/>
    <xf numFmtId="0" fontId="97" fillId="0" borderId="238" xfId="446" pivotButton="1" applyFont="1" applyBorder="1" applyAlignment="1">
      <alignment horizontal="center" vertical="center"/>
    </xf>
    <xf numFmtId="0" fontId="97" fillId="0" borderId="215" xfId="446" applyFont="1" applyBorder="1" applyAlignment="1">
      <alignment horizontal="left"/>
    </xf>
    <xf numFmtId="0" fontId="97" fillId="0" borderId="104" xfId="446" applyFont="1" applyBorder="1" applyAlignment="1">
      <alignment horizontal="left"/>
    </xf>
    <xf numFmtId="0" fontId="97" fillId="0" borderId="150" xfId="446" applyFont="1" applyBorder="1" applyAlignment="1">
      <alignment horizontal="left"/>
    </xf>
    <xf numFmtId="0" fontId="97" fillId="0" borderId="17" xfId="446" applyFont="1" applyBorder="1" applyAlignment="1">
      <alignment horizontal="left"/>
    </xf>
    <xf numFmtId="0" fontId="67" fillId="0" borderId="215" xfId="446" applyFont="1" applyBorder="1" applyAlignment="1">
      <alignment horizontal="left"/>
    </xf>
    <xf numFmtId="0" fontId="67" fillId="0" borderId="215" xfId="446" applyFont="1" applyBorder="1"/>
    <xf numFmtId="0" fontId="67" fillId="0" borderId="104" xfId="446" applyFont="1" applyBorder="1"/>
    <xf numFmtId="0" fontId="67" fillId="0" borderId="150" xfId="446" applyFont="1" applyBorder="1"/>
    <xf numFmtId="0" fontId="67" fillId="0" borderId="17" xfId="446" applyFont="1" applyBorder="1"/>
    <xf numFmtId="3" fontId="25" fillId="0" borderId="212" xfId="77" applyNumberFormat="1" applyFont="1" applyFill="1" applyBorder="1" applyAlignment="1">
      <alignment horizontal="right" vertical="center" wrapText="1" indent="1"/>
    </xf>
    <xf numFmtId="4" fontId="25" fillId="0" borderId="239" xfId="452" applyNumberFormat="1" applyFont="1" applyBorder="1">
      <alignment horizontal="right" vertical="center"/>
    </xf>
    <xf numFmtId="3" fontId="59" fillId="70" borderId="37" xfId="78" applyNumberFormat="1" applyFont="1" applyFill="1" applyBorder="1" applyAlignment="1">
      <alignment horizontal="center" vertical="center" wrapText="1"/>
    </xf>
    <xf numFmtId="3" fontId="59" fillId="70" borderId="62" xfId="78" applyNumberFormat="1" applyFont="1" applyFill="1" applyBorder="1" applyAlignment="1">
      <alignment horizontal="center" vertical="center" wrapText="1"/>
    </xf>
    <xf numFmtId="3" fontId="25" fillId="0" borderId="240" xfId="454" applyNumberFormat="1" applyFont="1" applyFill="1" applyBorder="1" applyAlignment="1">
      <alignment horizontal="right" vertical="center" indent="1"/>
    </xf>
    <xf numFmtId="3" fontId="25" fillId="0" borderId="240" xfId="452" applyNumberFormat="1" applyFont="1" applyFill="1" applyBorder="1" applyAlignment="1">
      <alignment horizontal="right" vertical="center" indent="1"/>
    </xf>
    <xf numFmtId="0" fontId="59" fillId="0" borderId="241" xfId="78" applyFont="1" applyFill="1" applyBorder="1" applyAlignment="1">
      <alignment horizontal="center" vertical="center" wrapText="1"/>
    </xf>
    <xf numFmtId="168" fontId="0" fillId="0" borderId="28" xfId="0" applyNumberFormat="1" applyBorder="1"/>
    <xf numFmtId="168" fontId="0" fillId="0" borderId="149" xfId="0" applyNumberFormat="1" applyBorder="1"/>
    <xf numFmtId="168" fontId="0" fillId="0" borderId="157" xfId="0" applyNumberFormat="1" applyBorder="1"/>
    <xf numFmtId="168" fontId="18" fillId="0" borderId="236" xfId="0" applyNumberFormat="1" applyFont="1" applyBorder="1"/>
    <xf numFmtId="0" fontId="20" fillId="0" borderId="0" xfId="0" applyFont="1" applyAlignment="1">
      <alignment horizontal="left"/>
    </xf>
    <xf numFmtId="0" fontId="18" fillId="0" borderId="236" xfId="455" applyFont="1" applyFill="1" applyBorder="1" applyAlignment="1">
      <alignment horizontal="center" vertical="center" wrapText="1"/>
    </xf>
    <xf numFmtId="0" fontId="18" fillId="0" borderId="236" xfId="455" applyFont="1" applyFill="1" applyBorder="1" applyAlignment="1">
      <alignment horizontal="center" vertical="center"/>
    </xf>
    <xf numFmtId="0" fontId="97" fillId="0" borderId="183" xfId="445" applyFont="1" applyBorder="1" applyAlignment="1">
      <alignment horizontal="left"/>
    </xf>
    <xf numFmtId="0" fontId="6" fillId="0" borderId="141" xfId="445" applyNumberFormat="1" applyBorder="1"/>
    <xf numFmtId="10" fontId="6" fillId="0" borderId="184" xfId="445" applyNumberFormat="1" applyBorder="1"/>
    <xf numFmtId="4" fontId="6" fillId="0" borderId="184" xfId="445" applyNumberFormat="1" applyBorder="1"/>
    <xf numFmtId="0" fontId="6" fillId="0" borderId="37" xfId="445" applyBorder="1"/>
    <xf numFmtId="0" fontId="97" fillId="0" borderId="18" xfId="445" applyFont="1" applyBorder="1" applyAlignment="1">
      <alignment horizontal="center" vertical="center" wrapText="1"/>
    </xf>
    <xf numFmtId="0" fontId="97" fillId="0" borderId="243" xfId="445" pivotButton="1" applyFont="1" applyBorder="1" applyAlignment="1">
      <alignment horizontal="left" vertical="center" wrapText="1"/>
    </xf>
    <xf numFmtId="0" fontId="97" fillId="0" borderId="37" xfId="445" applyFont="1" applyBorder="1" applyAlignment="1">
      <alignment horizontal="center" vertical="center" wrapText="1"/>
    </xf>
    <xf numFmtId="0" fontId="97" fillId="0" borderId="17" xfId="445" applyFont="1" applyBorder="1" applyAlignment="1">
      <alignment horizontal="center" vertical="center" wrapText="1"/>
    </xf>
    <xf numFmtId="0" fontId="98" fillId="67" borderId="17" xfId="442" applyFont="1" applyFill="1" applyBorder="1" applyAlignment="1">
      <alignment horizontal="center" wrapText="1"/>
    </xf>
    <xf numFmtId="0" fontId="97" fillId="0" borderId="23" xfId="442" applyFont="1" applyBorder="1" applyAlignment="1">
      <alignment horizontal="center" vertical="center"/>
    </xf>
    <xf numFmtId="0" fontId="97" fillId="0" borderId="236" xfId="442" applyFont="1" applyBorder="1" applyAlignment="1">
      <alignment horizontal="center" vertical="center"/>
    </xf>
    <xf numFmtId="0" fontId="97" fillId="0" borderId="62" xfId="442" applyFont="1" applyBorder="1" applyAlignment="1">
      <alignment horizontal="center" vertical="center"/>
    </xf>
    <xf numFmtId="0" fontId="21" fillId="67" borderId="236" xfId="206" applyFont="1" applyFill="1" applyBorder="1" applyAlignment="1">
      <alignment horizontal="center" vertical="center" wrapText="1"/>
    </xf>
    <xf numFmtId="0" fontId="98" fillId="67" borderId="236" xfId="442" applyFont="1" applyFill="1" applyBorder="1" applyAlignment="1">
      <alignment horizontal="center" vertical="center" wrapText="1"/>
    </xf>
    <xf numFmtId="2" fontId="97" fillId="0" borderId="244" xfId="442" applyNumberFormat="1" applyFont="1" applyBorder="1" applyAlignment="1">
      <alignment horizontal="center"/>
    </xf>
    <xf numFmtId="2" fontId="97" fillId="0" borderId="231" xfId="442" applyNumberFormat="1" applyFont="1" applyBorder="1" applyAlignment="1">
      <alignment horizontal="center"/>
    </xf>
    <xf numFmtId="2" fontId="97" fillId="0" borderId="245" xfId="442" applyNumberFormat="1" applyFont="1" applyBorder="1" applyAlignment="1">
      <alignment horizontal="center"/>
    </xf>
    <xf numFmtId="0" fontId="98" fillId="0" borderId="215" xfId="442" applyFont="1" applyBorder="1" applyAlignment="1">
      <alignment horizontal="left"/>
    </xf>
    <xf numFmtId="175" fontId="100" fillId="0" borderId="209" xfId="442" applyNumberFormat="1" applyFont="1" applyBorder="1" applyAlignment="1">
      <alignment horizontal="center"/>
    </xf>
    <xf numFmtId="175" fontId="100" fillId="0" borderId="211" xfId="442" applyNumberFormat="1" applyFont="1" applyBorder="1" applyAlignment="1">
      <alignment horizontal="center"/>
    </xf>
    <xf numFmtId="175" fontId="100" fillId="0" borderId="201" xfId="442" applyNumberFormat="1" applyFont="1" applyBorder="1" applyAlignment="1">
      <alignment horizontal="center"/>
    </xf>
    <xf numFmtId="3" fontId="71" fillId="0" borderId="236" xfId="80" applyNumberFormat="1" applyFont="1" applyFill="1" applyBorder="1" applyAlignment="1">
      <alignment horizontal="center" vertical="center" wrapText="1"/>
    </xf>
    <xf numFmtId="3" fontId="71" fillId="0" borderId="241" xfId="82" applyNumberFormat="1" applyFont="1" applyFill="1" applyBorder="1" applyAlignment="1">
      <alignment horizontal="center" vertical="center" wrapText="1"/>
    </xf>
    <xf numFmtId="3" fontId="71" fillId="0" borderId="38" xfId="82" applyNumberFormat="1" applyFont="1" applyFill="1" applyBorder="1" applyAlignment="1">
      <alignment horizontal="center" vertical="center" wrapText="1"/>
    </xf>
    <xf numFmtId="3" fontId="69" fillId="0" borderId="0" xfId="82" applyNumberFormat="1" applyFont="1" applyFill="1" applyBorder="1" applyAlignment="1">
      <alignment horizontal="left" vertical="center" wrapText="1" indent="1"/>
    </xf>
    <xf numFmtId="3" fontId="0" fillId="0" borderId="191" xfId="0" applyNumberFormat="1" applyBorder="1"/>
    <xf numFmtId="3" fontId="67" fillId="0" borderId="242" xfId="0" applyNumberFormat="1" applyFont="1" applyBorder="1"/>
    <xf numFmtId="3" fontId="0" fillId="0" borderId="246" xfId="0" applyNumberFormat="1" applyBorder="1"/>
    <xf numFmtId="3" fontId="71" fillId="0" borderId="247" xfId="80" applyNumberFormat="1" applyFont="1" applyFill="1" applyBorder="1" applyAlignment="1">
      <alignment horizontal="center" vertical="center" wrapText="1"/>
    </xf>
    <xf numFmtId="3" fontId="67" fillId="0" borderId="43" xfId="0" applyNumberFormat="1" applyFont="1" applyBorder="1"/>
    <xf numFmtId="0" fontId="0" fillId="0" borderId="37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18" fillId="0" borderId="37" xfId="0" applyFont="1" applyFill="1" applyBorder="1" applyAlignment="1">
      <alignment horizontal="center"/>
    </xf>
    <xf numFmtId="0" fontId="18" fillId="0" borderId="26" xfId="0" applyFont="1" applyFill="1" applyBorder="1" applyAlignment="1">
      <alignment horizontal="center"/>
    </xf>
    <xf numFmtId="0" fontId="18" fillId="0" borderId="18" xfId="0" applyFont="1" applyFill="1" applyBorder="1" applyAlignment="1">
      <alignment horizontal="center"/>
    </xf>
    <xf numFmtId="0" fontId="18" fillId="0" borderId="37" xfId="0" applyNumberFormat="1" applyFont="1" applyFill="1" applyBorder="1" applyAlignment="1">
      <alignment horizontal="center"/>
    </xf>
    <xf numFmtId="0" fontId="18" fillId="0" borderId="26" xfId="0" applyNumberFormat="1" applyFont="1" applyFill="1" applyBorder="1" applyAlignment="1">
      <alignment horizontal="center"/>
    </xf>
    <xf numFmtId="0" fontId="18" fillId="0" borderId="18" xfId="0" applyNumberFormat="1" applyFont="1" applyFill="1" applyBorder="1" applyAlignment="1">
      <alignment horizontal="center"/>
    </xf>
    <xf numFmtId="0" fontId="0" fillId="0" borderId="37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49" fontId="18" fillId="0" borderId="23" xfId="0" applyNumberFormat="1" applyFont="1" applyBorder="1" applyAlignment="1">
      <alignment horizontal="center" vertical="center"/>
    </xf>
    <xf numFmtId="49" fontId="18" fillId="0" borderId="61" xfId="0" applyNumberFormat="1" applyFont="1" applyBorder="1" applyAlignment="1">
      <alignment horizontal="center" vertical="center"/>
    </xf>
    <xf numFmtId="49" fontId="18" fillId="0" borderId="62" xfId="0" applyNumberFormat="1" applyFont="1" applyBorder="1" applyAlignment="1">
      <alignment horizontal="center" vertical="center"/>
    </xf>
    <xf numFmtId="49" fontId="18" fillId="0" borderId="30" xfId="0" applyNumberFormat="1" applyFont="1" applyBorder="1" applyAlignment="1">
      <alignment horizontal="center" vertical="center"/>
    </xf>
    <xf numFmtId="49" fontId="18" fillId="0" borderId="44" xfId="0" applyNumberFormat="1" applyFont="1" applyFill="1" applyBorder="1" applyAlignment="1">
      <alignment horizontal="center" vertical="center"/>
    </xf>
    <xf numFmtId="49" fontId="18" fillId="0" borderId="74" xfId="0" applyNumberFormat="1" applyFont="1" applyFill="1" applyBorder="1" applyAlignment="1">
      <alignment horizontal="center" vertical="center"/>
    </xf>
    <xf numFmtId="49" fontId="18" fillId="0" borderId="57" xfId="0" applyNumberFormat="1" applyFont="1" applyFill="1" applyBorder="1" applyAlignment="1">
      <alignment horizontal="center" vertical="center"/>
    </xf>
    <xf numFmtId="49" fontId="18" fillId="0" borderId="58" xfId="0" applyNumberFormat="1" applyFont="1" applyFill="1" applyBorder="1" applyAlignment="1">
      <alignment horizontal="center" vertical="center"/>
    </xf>
    <xf numFmtId="0" fontId="18" fillId="0" borderId="37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21" fillId="0" borderId="37" xfId="0" applyNumberFormat="1" applyFont="1" applyFill="1" applyBorder="1" applyAlignment="1">
      <alignment horizontal="center"/>
    </xf>
    <xf numFmtId="0" fontId="21" fillId="0" borderId="26" xfId="0" applyNumberFormat="1" applyFont="1" applyFill="1" applyBorder="1" applyAlignment="1">
      <alignment horizontal="center"/>
    </xf>
    <xf numFmtId="0" fontId="21" fillId="0" borderId="18" xfId="0" applyNumberFormat="1" applyFont="1" applyFill="1" applyBorder="1" applyAlignment="1">
      <alignment horizontal="center"/>
    </xf>
    <xf numFmtId="167" fontId="18" fillId="0" borderId="37" xfId="0" applyNumberFormat="1" applyFont="1" applyFill="1" applyBorder="1" applyAlignment="1">
      <alignment horizontal="center"/>
    </xf>
    <xf numFmtId="167" fontId="18" fillId="0" borderId="26" xfId="0" applyNumberFormat="1" applyFont="1" applyFill="1" applyBorder="1" applyAlignment="1">
      <alignment horizontal="center"/>
    </xf>
    <xf numFmtId="167" fontId="18" fillId="0" borderId="18" xfId="0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49" fontId="18" fillId="0" borderId="37" xfId="0" applyNumberFormat="1" applyFont="1" applyFill="1" applyBorder="1" applyAlignment="1">
      <alignment horizontal="center" vertical="center"/>
    </xf>
    <xf numFmtId="49" fontId="18" fillId="0" borderId="26" xfId="0" applyNumberFormat="1" applyFont="1" applyFill="1" applyBorder="1" applyAlignment="1">
      <alignment horizontal="center" vertical="center"/>
    </xf>
    <xf numFmtId="49" fontId="18" fillId="0" borderId="18" xfId="0" applyNumberFormat="1" applyFont="1" applyFill="1" applyBorder="1" applyAlignment="1">
      <alignment horizontal="center" vertical="center"/>
    </xf>
    <xf numFmtId="0" fontId="67" fillId="0" borderId="27" xfId="442" applyFont="1" applyBorder="1" applyAlignment="1">
      <alignment horizontal="center" vertical="center" textRotation="90"/>
    </xf>
    <xf numFmtId="0" fontId="67" fillId="0" borderId="110" xfId="442" applyFont="1" applyBorder="1" applyAlignment="1">
      <alignment horizontal="center" vertical="center" textRotation="90"/>
    </xf>
    <xf numFmtId="0" fontId="67" fillId="0" borderId="29" xfId="442" applyFont="1" applyBorder="1" applyAlignment="1">
      <alignment horizontal="center" vertical="center" textRotation="90"/>
    </xf>
    <xf numFmtId="0" fontId="67" fillId="0" borderId="109" xfId="442" applyFont="1" applyBorder="1" applyAlignment="1">
      <alignment horizontal="center" vertical="center" textRotation="90"/>
    </xf>
    <xf numFmtId="0" fontId="67" fillId="0" borderId="153" xfId="442" applyFont="1" applyBorder="1" applyAlignment="1">
      <alignment horizontal="center" vertical="center" textRotation="90"/>
    </xf>
    <xf numFmtId="0" fontId="67" fillId="0" borderId="12" xfId="442" applyFont="1" applyBorder="1" applyAlignment="1">
      <alignment horizontal="center"/>
    </xf>
    <xf numFmtId="0" fontId="67" fillId="0" borderId="27" xfId="442" applyFont="1" applyBorder="1" applyAlignment="1">
      <alignment horizontal="center" vertical="center"/>
    </xf>
    <xf numFmtId="0" fontId="67" fillId="0" borderId="110" xfId="442" applyFont="1" applyBorder="1" applyAlignment="1">
      <alignment horizontal="center" vertical="center"/>
    </xf>
    <xf numFmtId="0" fontId="67" fillId="0" borderId="153" xfId="442" applyFont="1" applyBorder="1" applyAlignment="1">
      <alignment horizontal="center" vertical="center"/>
    </xf>
    <xf numFmtId="0" fontId="71" fillId="0" borderId="58" xfId="67" applyFont="1" applyBorder="1" applyAlignment="1">
      <alignment horizontal="center" vertical="center" wrapText="1"/>
    </xf>
    <xf numFmtId="0" fontId="71" fillId="0" borderId="35" xfId="67" applyFont="1" applyBorder="1" applyAlignment="1">
      <alignment horizontal="center" vertical="center" wrapText="1"/>
    </xf>
    <xf numFmtId="0" fontId="71" fillId="0" borderId="154" xfId="67" applyFont="1" applyBorder="1" applyAlignment="1">
      <alignment horizontal="center" vertical="center" wrapText="1"/>
    </xf>
    <xf numFmtId="0" fontId="71" fillId="0" borderId="32" xfId="67" applyFont="1" applyBorder="1" applyAlignment="1">
      <alignment horizontal="center" vertical="center" wrapText="1"/>
    </xf>
    <xf numFmtId="0" fontId="70" fillId="0" borderId="38" xfId="442" applyFont="1" applyBorder="1" applyAlignment="1">
      <alignment horizontal="center" vertical="center" wrapText="1"/>
    </xf>
    <xf numFmtId="0" fontId="70" fillId="0" borderId="46" xfId="442" applyFont="1" applyBorder="1" applyAlignment="1">
      <alignment horizontal="center" vertical="center" wrapText="1"/>
    </xf>
    <xf numFmtId="0" fontId="71" fillId="0" borderId="45" xfId="442" applyFont="1" applyBorder="1" applyAlignment="1">
      <alignment horizontal="center" vertical="center" wrapText="1"/>
    </xf>
    <xf numFmtId="0" fontId="71" fillId="0" borderId="23" xfId="442" applyFont="1" applyBorder="1" applyAlignment="1">
      <alignment horizontal="center" vertical="center" wrapText="1"/>
    </xf>
    <xf numFmtId="0" fontId="71" fillId="0" borderId="61" xfId="442" applyFont="1" applyBorder="1" applyAlignment="1">
      <alignment horizontal="center" vertical="center" wrapText="1"/>
    </xf>
    <xf numFmtId="0" fontId="71" fillId="0" borderId="62" xfId="442" applyFont="1" applyBorder="1" applyAlignment="1">
      <alignment horizontal="center" vertical="center" wrapText="1"/>
    </xf>
    <xf numFmtId="0" fontId="71" fillId="0" borderId="26" xfId="442" applyFont="1" applyBorder="1" applyAlignment="1">
      <alignment horizontal="center" vertical="center" wrapText="1"/>
    </xf>
    <xf numFmtId="0" fontId="71" fillId="0" borderId="37" xfId="442" applyFont="1" applyBorder="1" applyAlignment="1">
      <alignment horizontal="center" vertical="center" wrapText="1"/>
    </xf>
    <xf numFmtId="0" fontId="71" fillId="0" borderId="18" xfId="442" applyFont="1" applyBorder="1" applyAlignment="1">
      <alignment horizontal="center" vertical="center" wrapText="1"/>
    </xf>
    <xf numFmtId="0" fontId="70" fillId="0" borderId="30" xfId="442" applyFont="1" applyBorder="1" applyAlignment="1">
      <alignment horizontal="center" vertical="center" wrapText="1"/>
    </xf>
    <xf numFmtId="0" fontId="70" fillId="0" borderId="61" xfId="442" applyFont="1" applyBorder="1" applyAlignment="1">
      <alignment horizontal="center" vertical="center" wrapText="1"/>
    </xf>
    <xf numFmtId="0" fontId="70" fillId="0" borderId="63" xfId="442" applyFont="1" applyBorder="1" applyAlignment="1">
      <alignment horizontal="center" vertical="center" wrapText="1"/>
    </xf>
    <xf numFmtId="0" fontId="109" fillId="0" borderId="38" xfId="442" applyFont="1" applyBorder="1" applyAlignment="1">
      <alignment horizontal="center" vertical="center" textRotation="90"/>
    </xf>
    <xf numFmtId="0" fontId="109" fillId="0" borderId="46" xfId="442" applyFont="1" applyBorder="1" applyAlignment="1">
      <alignment horizontal="center" vertical="center" textRotation="90"/>
    </xf>
    <xf numFmtId="0" fontId="109" fillId="0" borderId="34" xfId="442" applyFont="1" applyBorder="1" applyAlignment="1">
      <alignment horizontal="center" vertical="center" textRotation="90"/>
    </xf>
    <xf numFmtId="0" fontId="71" fillId="0" borderId="14" xfId="207" applyFont="1" applyBorder="1" applyAlignment="1">
      <alignment horizontal="center" vertical="center" wrapText="1"/>
    </xf>
    <xf numFmtId="0" fontId="71" fillId="0" borderId="111" xfId="207" applyFont="1" applyBorder="1" applyAlignment="1">
      <alignment horizontal="center" vertical="center" wrapText="1"/>
    </xf>
    <xf numFmtId="0" fontId="67" fillId="0" borderId="38" xfId="442" applyFont="1" applyBorder="1" applyAlignment="1">
      <alignment horizontal="center" vertical="center"/>
    </xf>
    <xf numFmtId="0" fontId="67" fillId="0" borderId="34" xfId="442" applyFont="1" applyBorder="1" applyAlignment="1">
      <alignment horizontal="center" vertical="center"/>
    </xf>
    <xf numFmtId="0" fontId="71" fillId="0" borderId="37" xfId="207" applyFont="1" applyBorder="1" applyAlignment="1">
      <alignment horizontal="center" vertical="center" wrapText="1"/>
    </xf>
    <xf numFmtId="0" fontId="71" fillId="0" borderId="26" xfId="207" applyFont="1" applyBorder="1" applyAlignment="1">
      <alignment horizontal="center" vertical="center" wrapText="1"/>
    </xf>
    <xf numFmtId="0" fontId="71" fillId="0" borderId="18" xfId="207" applyFont="1" applyBorder="1" applyAlignment="1">
      <alignment horizontal="center" vertical="center" wrapText="1"/>
    </xf>
    <xf numFmtId="0" fontId="70" fillId="0" borderId="37" xfId="207" applyFont="1" applyBorder="1" applyAlignment="1">
      <alignment horizontal="center" vertical="center" wrapText="1"/>
    </xf>
    <xf numFmtId="0" fontId="70" fillId="0" borderId="26" xfId="207" applyFont="1" applyBorder="1" applyAlignment="1">
      <alignment horizontal="center" vertical="center" wrapText="1"/>
    </xf>
    <xf numFmtId="0" fontId="70" fillId="0" borderId="18" xfId="207" applyFont="1" applyBorder="1" applyAlignment="1">
      <alignment horizontal="center" vertical="center" wrapText="1"/>
    </xf>
    <xf numFmtId="0" fontId="71" fillId="0" borderId="20" xfId="207" applyFont="1" applyBorder="1" applyAlignment="1">
      <alignment horizontal="center" vertical="center" wrapText="1"/>
    </xf>
    <xf numFmtId="0" fontId="71" fillId="0" borderId="116" xfId="207" applyFont="1" applyBorder="1" applyAlignment="1">
      <alignment horizontal="center" vertical="center" wrapText="1"/>
    </xf>
    <xf numFmtId="0" fontId="71" fillId="0" borderId="19" xfId="207" applyFont="1" applyBorder="1" applyAlignment="1">
      <alignment horizontal="center" vertical="center" wrapText="1"/>
    </xf>
    <xf numFmtId="0" fontId="71" fillId="0" borderId="115" xfId="207" applyFont="1" applyBorder="1" applyAlignment="1">
      <alignment horizontal="center" vertical="center" wrapText="1"/>
    </xf>
    <xf numFmtId="0" fontId="71" fillId="0" borderId="28" xfId="207" applyFont="1" applyBorder="1" applyAlignment="1">
      <alignment horizontal="center" vertical="center" wrapText="1"/>
    </xf>
    <xf numFmtId="0" fontId="71" fillId="0" borderId="113" xfId="207" applyFont="1" applyBorder="1" applyAlignment="1">
      <alignment horizontal="center" vertical="center" wrapText="1"/>
    </xf>
    <xf numFmtId="0" fontId="110" fillId="0" borderId="27" xfId="442" applyFont="1" applyBorder="1" applyAlignment="1">
      <alignment horizontal="center" vertical="center" textRotation="90"/>
    </xf>
    <xf numFmtId="0" fontId="110" fillId="0" borderId="110" xfId="442" applyFont="1" applyBorder="1" applyAlignment="1">
      <alignment horizontal="center" vertical="center" textRotation="90"/>
    </xf>
    <xf numFmtId="0" fontId="110" fillId="0" borderId="29" xfId="442" applyFont="1" applyBorder="1" applyAlignment="1">
      <alignment horizontal="center" vertical="center" textRotation="90"/>
    </xf>
    <xf numFmtId="0" fontId="110" fillId="0" borderId="109" xfId="442" applyFont="1" applyBorder="1" applyAlignment="1">
      <alignment horizontal="center" vertical="center" textRotation="90"/>
    </xf>
    <xf numFmtId="0" fontId="110" fillId="0" borderId="153" xfId="442" applyFont="1" applyBorder="1" applyAlignment="1">
      <alignment horizontal="center" vertical="center" textRotation="90"/>
    </xf>
    <xf numFmtId="0" fontId="67" fillId="0" borderId="20" xfId="442" applyFont="1" applyBorder="1" applyAlignment="1">
      <alignment horizontal="center" vertical="center"/>
    </xf>
    <xf numFmtId="0" fontId="67" fillId="0" borderId="104" xfId="442" applyFont="1" applyBorder="1" applyAlignment="1">
      <alignment horizontal="center" vertical="center"/>
    </xf>
    <xf numFmtId="0" fontId="67" fillId="0" borderId="150" xfId="442" applyFont="1" applyBorder="1" applyAlignment="1">
      <alignment horizontal="center" vertical="center"/>
    </xf>
    <xf numFmtId="0" fontId="71" fillId="0" borderId="58" xfId="442" applyFont="1" applyBorder="1" applyAlignment="1">
      <alignment horizontal="center" vertical="center" wrapText="1"/>
    </xf>
    <xf numFmtId="0" fontId="71" fillId="0" borderId="35" xfId="442" applyFont="1" applyBorder="1" applyAlignment="1">
      <alignment horizontal="center" vertical="center" wrapText="1"/>
    </xf>
    <xf numFmtId="0" fontId="71" fillId="0" borderId="154" xfId="442" applyFont="1" applyBorder="1" applyAlignment="1">
      <alignment horizontal="center" vertical="center" wrapText="1"/>
    </xf>
    <xf numFmtId="0" fontId="71" fillId="0" borderId="32" xfId="442" applyFont="1" applyBorder="1" applyAlignment="1">
      <alignment horizontal="center" vertical="center" wrapText="1"/>
    </xf>
    <xf numFmtId="0" fontId="70" fillId="0" borderId="37" xfId="442" applyFont="1" applyBorder="1" applyAlignment="1">
      <alignment horizontal="center" vertical="center" wrapText="1"/>
    </xf>
    <xf numFmtId="0" fontId="70" fillId="0" borderId="26" xfId="442" applyFont="1" applyBorder="1" applyAlignment="1">
      <alignment horizontal="center" vertical="center" wrapText="1"/>
    </xf>
    <xf numFmtId="0" fontId="71" fillId="0" borderId="22" xfId="442" applyFont="1" applyBorder="1" applyAlignment="1">
      <alignment horizontal="center" vertical="center" wrapText="1"/>
    </xf>
    <xf numFmtId="0" fontId="67" fillId="0" borderId="46" xfId="442" applyFont="1" applyBorder="1" applyAlignment="1">
      <alignment horizontal="center" vertical="center"/>
    </xf>
    <xf numFmtId="0" fontId="71" fillId="0" borderId="44" xfId="442" applyFont="1" applyBorder="1" applyAlignment="1">
      <alignment horizontal="center" vertical="center" wrapText="1"/>
    </xf>
    <xf numFmtId="0" fontId="71" fillId="0" borderId="21" xfId="442" applyFont="1" applyBorder="1" applyAlignment="1">
      <alignment horizontal="center" vertical="center" wrapText="1"/>
    </xf>
    <xf numFmtId="0" fontId="71" fillId="0" borderId="74" xfId="442" applyFont="1" applyBorder="1" applyAlignment="1">
      <alignment horizontal="center" vertical="center" wrapText="1"/>
    </xf>
    <xf numFmtId="0" fontId="71" fillId="0" borderId="36" xfId="442" applyFont="1" applyBorder="1" applyAlignment="1">
      <alignment horizontal="center" vertical="center" wrapText="1"/>
    </xf>
    <xf numFmtId="0" fontId="55" fillId="0" borderId="12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0" fontId="20" fillId="0" borderId="12" xfId="0" applyFont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/>
    </xf>
    <xf numFmtId="0" fontId="18" fillId="0" borderId="41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8" fillId="0" borderId="3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18" fillId="0" borderId="27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/>
    </xf>
    <xf numFmtId="0" fontId="21" fillId="0" borderId="59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49" fontId="21" fillId="0" borderId="38" xfId="0" applyNumberFormat="1" applyFont="1" applyBorder="1" applyAlignment="1">
      <alignment horizontal="center" vertical="center" wrapText="1"/>
    </xf>
    <xf numFmtId="49" fontId="21" fillId="0" borderId="46" xfId="0" applyNumberFormat="1" applyFont="1" applyBorder="1" applyAlignment="1">
      <alignment horizontal="center" vertical="center" wrapText="1"/>
    </xf>
    <xf numFmtId="49" fontId="21" fillId="0" borderId="34" xfId="0" applyNumberFormat="1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 textRotation="1"/>
    </xf>
    <xf numFmtId="0" fontId="18" fillId="0" borderId="46" xfId="0" applyFont="1" applyBorder="1" applyAlignment="1">
      <alignment horizontal="center" vertical="center" textRotation="1"/>
    </xf>
    <xf numFmtId="0" fontId="18" fillId="0" borderId="17" xfId="0" applyFont="1" applyBorder="1" applyAlignment="1">
      <alignment horizontal="center" vertical="center" textRotation="1"/>
    </xf>
    <xf numFmtId="0" fontId="18" fillId="0" borderId="34" xfId="0" applyFont="1" applyBorder="1" applyAlignment="1">
      <alignment horizontal="center" vertical="center" textRotation="1"/>
    </xf>
    <xf numFmtId="0" fontId="2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18" fillId="0" borderId="38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/>
    </xf>
    <xf numFmtId="0" fontId="18" fillId="0" borderId="28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21" fillId="0" borderId="140" xfId="0" applyFont="1" applyFill="1" applyBorder="1" applyAlignment="1">
      <alignment vertical="center" wrapText="1"/>
    </xf>
    <xf numFmtId="0" fontId="0" fillId="0" borderId="107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21" fillId="0" borderId="44" xfId="0" applyFont="1" applyFill="1" applyBorder="1" applyAlignment="1">
      <alignment horizontal="center" vertical="center" textRotation="90" wrapText="1"/>
    </xf>
    <xf numFmtId="0" fontId="21" fillId="0" borderId="21" xfId="0" applyFont="1" applyFill="1" applyBorder="1" applyAlignment="1">
      <alignment horizontal="center" vertical="center" textRotation="90" wrapText="1"/>
    </xf>
    <xf numFmtId="0" fontId="21" fillId="0" borderId="38" xfId="0" applyFont="1" applyFill="1" applyBorder="1" applyAlignment="1">
      <alignment vertical="center" wrapText="1"/>
    </xf>
    <xf numFmtId="0" fontId="21" fillId="0" borderId="33" xfId="0" applyFont="1" applyFill="1" applyBorder="1" applyAlignment="1">
      <alignment horizontal="left" vertical="center" indent="1"/>
    </xf>
    <xf numFmtId="0" fontId="21" fillId="0" borderId="41" xfId="0" applyFont="1" applyFill="1" applyBorder="1" applyAlignment="1">
      <alignment horizontal="left" vertical="center" indent="1"/>
    </xf>
    <xf numFmtId="0" fontId="21" fillId="0" borderId="46" xfId="0" applyFont="1" applyFill="1" applyBorder="1" applyAlignment="1">
      <alignment horizontal="left" vertical="center" indent="1"/>
    </xf>
    <xf numFmtId="0" fontId="21" fillId="0" borderId="34" xfId="0" applyFont="1" applyFill="1" applyBorder="1" applyAlignment="1">
      <alignment horizontal="left" vertical="center" indent="1"/>
    </xf>
    <xf numFmtId="0" fontId="21" fillId="0" borderId="112" xfId="0" applyFont="1" applyFill="1" applyBorder="1" applyAlignment="1">
      <alignment horizontal="center" vertical="center"/>
    </xf>
    <xf numFmtId="0" fontId="21" fillId="0" borderId="113" xfId="0" applyFont="1" applyFill="1" applyBorder="1" applyAlignment="1">
      <alignment horizontal="center" vertical="center"/>
    </xf>
    <xf numFmtId="0" fontId="21" fillId="0" borderId="1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0" fontId="21" fillId="0" borderId="11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wrapText="1"/>
    </xf>
    <xf numFmtId="0" fontId="21" fillId="0" borderId="26" xfId="0" applyFont="1" applyFill="1" applyBorder="1" applyAlignment="1">
      <alignment horizontal="center" wrapText="1"/>
    </xf>
    <xf numFmtId="0" fontId="21" fillId="0" borderId="18" xfId="0" applyFont="1" applyFill="1" applyBorder="1" applyAlignment="1">
      <alignment horizontal="center" wrapText="1"/>
    </xf>
    <xf numFmtId="0" fontId="21" fillId="0" borderId="33" xfId="0" applyFont="1" applyFill="1" applyBorder="1" applyAlignment="1">
      <alignment horizontal="center" vertical="center"/>
    </xf>
    <xf numFmtId="0" fontId="21" fillId="0" borderId="45" xfId="0" applyFont="1" applyFill="1" applyBorder="1" applyAlignment="1">
      <alignment horizontal="center" vertical="center"/>
    </xf>
    <xf numFmtId="4" fontId="71" fillId="0" borderId="14" xfId="67" applyNumberFormat="1" applyFont="1" applyFill="1" applyBorder="1" applyAlignment="1">
      <alignment horizontal="center" vertical="center" textRotation="90" wrapText="1"/>
    </xf>
    <xf numFmtId="4" fontId="71" fillId="0" borderId="111" xfId="67" applyNumberFormat="1" applyFont="1" applyFill="1" applyBorder="1" applyAlignment="1">
      <alignment horizontal="center" vertical="center" textRotation="90" wrapText="1"/>
    </xf>
    <xf numFmtId="168" fontId="71" fillId="0" borderId="19" xfId="67" applyNumberFormat="1" applyFont="1" applyFill="1" applyBorder="1" applyAlignment="1">
      <alignment horizontal="center" vertical="center" textRotation="90" wrapText="1"/>
    </xf>
    <xf numFmtId="168" fontId="71" fillId="0" borderId="115" xfId="67" applyNumberFormat="1" applyFont="1" applyFill="1" applyBorder="1" applyAlignment="1">
      <alignment horizontal="center" vertical="center" textRotation="90" wrapText="1"/>
    </xf>
    <xf numFmtId="3" fontId="111" fillId="0" borderId="0" xfId="67" applyNumberFormat="1" applyFont="1" applyFill="1" applyBorder="1" applyAlignment="1">
      <alignment horizontal="left" vertical="top" wrapText="1"/>
    </xf>
    <xf numFmtId="3" fontId="73" fillId="0" borderId="0" xfId="67" applyNumberFormat="1" applyFont="1" applyFill="1" applyBorder="1" applyAlignment="1">
      <alignment horizontal="center" vertical="center" wrapText="1"/>
    </xf>
    <xf numFmtId="3" fontId="71" fillId="0" borderId="20" xfId="67" applyNumberFormat="1" applyFont="1" applyFill="1" applyBorder="1" applyAlignment="1">
      <alignment horizontal="center" vertical="center" wrapText="1"/>
    </xf>
    <xf numFmtId="3" fontId="71" fillId="0" borderId="116" xfId="67" applyNumberFormat="1" applyFont="1" applyFill="1" applyBorder="1" applyAlignment="1">
      <alignment horizontal="center" vertical="center" wrapText="1"/>
    </xf>
    <xf numFmtId="168" fontId="71" fillId="0" borderId="13" xfId="67" applyNumberFormat="1" applyFont="1" applyFill="1" applyBorder="1" applyAlignment="1">
      <alignment horizontal="center" vertical="center" wrapText="1"/>
    </xf>
    <xf numFmtId="168" fontId="71" fillId="0" borderId="112" xfId="67" applyNumberFormat="1" applyFont="1" applyFill="1" applyBorder="1" applyAlignment="1">
      <alignment horizontal="center" vertical="center" wrapText="1"/>
    </xf>
    <xf numFmtId="4" fontId="71" fillId="0" borderId="14" xfId="67" applyNumberFormat="1" applyFont="1" applyFill="1" applyBorder="1" applyAlignment="1">
      <alignment horizontal="center" vertical="center" wrapText="1"/>
    </xf>
    <xf numFmtId="4" fontId="71" fillId="0" borderId="111" xfId="67" applyNumberFormat="1" applyFont="1" applyFill="1" applyBorder="1" applyAlignment="1">
      <alignment horizontal="center" vertical="center" wrapText="1"/>
    </xf>
    <xf numFmtId="0" fontId="71" fillId="0" borderId="44" xfId="67" applyNumberFormat="1" applyFont="1" applyFill="1" applyBorder="1" applyAlignment="1">
      <alignment horizontal="center" vertical="center" textRotation="1"/>
    </xf>
    <xf numFmtId="0" fontId="71" fillId="0" borderId="74" xfId="67" applyNumberFormat="1" applyFont="1" applyFill="1" applyBorder="1" applyAlignment="1">
      <alignment horizontal="center" vertical="center" textRotation="1"/>
    </xf>
    <xf numFmtId="0" fontId="71" fillId="0" borderId="57" xfId="67" applyNumberFormat="1" applyFont="1" applyFill="1" applyBorder="1" applyAlignment="1">
      <alignment horizontal="center" vertical="center" textRotation="1"/>
    </xf>
    <xf numFmtId="168" fontId="71" fillId="0" borderId="13" xfId="67" applyNumberFormat="1" applyFont="1" applyFill="1" applyBorder="1" applyAlignment="1">
      <alignment horizontal="center" vertical="center" textRotation="90" wrapText="1"/>
    </xf>
    <xf numFmtId="168" fontId="71" fillId="0" borderId="112" xfId="67" applyNumberFormat="1" applyFont="1" applyFill="1" applyBorder="1" applyAlignment="1">
      <alignment horizontal="center" vertical="center" textRotation="90" wrapText="1"/>
    </xf>
    <xf numFmtId="168" fontId="71" fillId="0" borderId="28" xfId="67" applyNumberFormat="1" applyFont="1" applyFill="1" applyBorder="1" applyAlignment="1">
      <alignment horizontal="center" vertical="center" textRotation="90" wrapText="1"/>
    </xf>
    <xf numFmtId="168" fontId="71" fillId="0" borderId="113" xfId="67" applyNumberFormat="1" applyFont="1" applyFill="1" applyBorder="1" applyAlignment="1">
      <alignment horizontal="center" vertical="center" textRotation="90" wrapText="1"/>
    </xf>
    <xf numFmtId="4" fontId="71" fillId="0" borderId="28" xfId="67" applyNumberFormat="1" applyFont="1" applyFill="1" applyBorder="1" applyAlignment="1">
      <alignment horizontal="center" vertical="center" textRotation="90" wrapText="1"/>
    </xf>
    <xf numFmtId="4" fontId="71" fillId="0" borderId="113" xfId="67" applyNumberFormat="1" applyFont="1" applyFill="1" applyBorder="1" applyAlignment="1">
      <alignment horizontal="center" vertical="center" textRotation="90" wrapText="1"/>
    </xf>
    <xf numFmtId="168" fontId="71" fillId="0" borderId="19" xfId="67" applyNumberFormat="1" applyFont="1" applyFill="1" applyBorder="1" applyAlignment="1">
      <alignment horizontal="center" vertical="center" wrapText="1"/>
    </xf>
    <xf numFmtId="168" fontId="71" fillId="0" borderId="115" xfId="67" applyNumberFormat="1" applyFont="1" applyFill="1" applyBorder="1" applyAlignment="1">
      <alignment horizontal="center" vertical="center" wrapText="1"/>
    </xf>
    <xf numFmtId="4" fontId="71" fillId="0" borderId="28" xfId="67" applyNumberFormat="1" applyFont="1" applyFill="1" applyBorder="1" applyAlignment="1">
      <alignment horizontal="center" vertical="center" wrapText="1"/>
    </xf>
    <xf numFmtId="4" fontId="71" fillId="0" borderId="113" xfId="67" applyNumberFormat="1" applyFont="1" applyFill="1" applyBorder="1" applyAlignment="1">
      <alignment horizontal="center" vertical="center" wrapText="1"/>
    </xf>
    <xf numFmtId="3" fontId="71" fillId="0" borderId="24" xfId="67" applyNumberFormat="1" applyFont="1" applyFill="1" applyBorder="1" applyAlignment="1">
      <alignment horizontal="center" vertical="top" textRotation="1"/>
    </xf>
    <xf numFmtId="3" fontId="71" fillId="0" borderId="49" xfId="67" applyNumberFormat="1" applyFont="1" applyFill="1" applyBorder="1" applyAlignment="1">
      <alignment horizontal="center" vertical="top" textRotation="1"/>
    </xf>
    <xf numFmtId="3" fontId="71" fillId="0" borderId="19" xfId="67" applyNumberFormat="1" applyFont="1" applyFill="1" applyBorder="1" applyAlignment="1">
      <alignment horizontal="center" vertical="top" textRotation="1"/>
    </xf>
    <xf numFmtId="0" fontId="20" fillId="0" borderId="0" xfId="0" applyFont="1" applyBorder="1" applyAlignment="1">
      <alignment horizontal="center" vertical="center"/>
    </xf>
    <xf numFmtId="0" fontId="20" fillId="0" borderId="0" xfId="455" applyFont="1" applyFill="1" applyBorder="1" applyAlignment="1">
      <alignment horizontal="center" vertical="center"/>
    </xf>
    <xf numFmtId="3" fontId="55" fillId="0" borderId="12" xfId="79" applyNumberFormat="1" applyFont="1" applyFill="1" applyBorder="1" applyAlignment="1">
      <alignment horizontal="center" vertical="center" wrapText="1"/>
    </xf>
    <xf numFmtId="3" fontId="54" fillId="0" borderId="45" xfId="79" applyNumberFormat="1" applyFont="1" applyFill="1" applyBorder="1" applyAlignment="1">
      <alignment horizontal="left" vertical="center" wrapText="1"/>
    </xf>
    <xf numFmtId="3" fontId="54" fillId="0" borderId="0" xfId="79" applyNumberFormat="1" applyFont="1" applyFill="1" applyBorder="1" applyAlignment="1">
      <alignment horizontal="left" vertical="center" wrapText="1"/>
    </xf>
    <xf numFmtId="0" fontId="65" fillId="0" borderId="0" xfId="79" applyFont="1" applyFill="1" applyBorder="1" applyAlignment="1">
      <alignment horizontal="center" vertical="center" wrapText="1"/>
    </xf>
    <xf numFmtId="0" fontId="74" fillId="0" borderId="45" xfId="79" applyFont="1" applyFill="1" applyBorder="1" applyAlignment="1">
      <alignment horizontal="left" vertical="center" wrapText="1"/>
    </xf>
    <xf numFmtId="3" fontId="55" fillId="0" borderId="0" xfId="79" applyNumberFormat="1" applyFont="1" applyFill="1" applyBorder="1" applyAlignment="1">
      <alignment horizontal="center" vertical="center" wrapText="1"/>
    </xf>
    <xf numFmtId="0" fontId="6" fillId="0" borderId="179" xfId="445" applyBorder="1" applyAlignment="1">
      <alignment horizontal="left"/>
    </xf>
    <xf numFmtId="0" fontId="112" fillId="0" borderId="33" xfId="445" applyFont="1" applyBorder="1" applyAlignment="1">
      <alignment horizontal="center" vertical="center" textRotation="255"/>
    </xf>
    <xf numFmtId="0" fontId="112" fillId="0" borderId="41" xfId="445" applyFont="1" applyBorder="1" applyAlignment="1">
      <alignment horizontal="center" vertical="center" textRotation="255"/>
    </xf>
    <xf numFmtId="0" fontId="112" fillId="0" borderId="34" xfId="445" applyFont="1" applyBorder="1" applyAlignment="1">
      <alignment horizontal="center" vertical="center" textRotation="255"/>
    </xf>
    <xf numFmtId="0" fontId="96" fillId="0" borderId="0" xfId="445" applyFont="1" applyAlignment="1">
      <alignment horizontal="center" wrapText="1"/>
    </xf>
    <xf numFmtId="0" fontId="113" fillId="0" borderId="46" xfId="445" applyFont="1" applyBorder="1" applyAlignment="1">
      <alignment horizontal="center" vertical="center" textRotation="255"/>
    </xf>
    <xf numFmtId="0" fontId="113" fillId="0" borderId="34" xfId="445" applyFont="1" applyBorder="1" applyAlignment="1">
      <alignment horizontal="center" vertical="center" textRotation="255"/>
    </xf>
    <xf numFmtId="0" fontId="113" fillId="0" borderId="38" xfId="445" applyFont="1" applyBorder="1" applyAlignment="1">
      <alignment horizontal="center" vertical="center" textRotation="255"/>
    </xf>
    <xf numFmtId="0" fontId="114" fillId="0" borderId="38" xfId="446" applyFont="1" applyBorder="1" applyAlignment="1">
      <alignment horizontal="center" vertical="center" textRotation="255"/>
    </xf>
    <xf numFmtId="0" fontId="114" fillId="0" borderId="46" xfId="446" applyFont="1" applyBorder="1" applyAlignment="1">
      <alignment horizontal="center" vertical="center" textRotation="255"/>
    </xf>
    <xf numFmtId="0" fontId="114" fillId="0" borderId="34" xfId="446" applyFont="1" applyBorder="1" applyAlignment="1">
      <alignment horizontal="center" vertical="center" textRotation="255"/>
    </xf>
    <xf numFmtId="0" fontId="96" fillId="0" borderId="0" xfId="446" applyFont="1" applyAlignment="1">
      <alignment horizontal="center" wrapText="1"/>
    </xf>
    <xf numFmtId="0" fontId="8" fillId="0" borderId="0" xfId="442" applyBorder="1" applyAlignment="1">
      <alignment horizontal="center" vertical="top"/>
    </xf>
    <xf numFmtId="0" fontId="73" fillId="0" borderId="0" xfId="442" applyFont="1" applyBorder="1" applyAlignment="1">
      <alignment horizontal="center" vertical="center" wrapText="1"/>
    </xf>
    <xf numFmtId="0" fontId="107" fillId="0" borderId="45" xfId="442" applyFont="1" applyBorder="1" applyAlignment="1">
      <alignment horizontal="left" vertical="top"/>
    </xf>
    <xf numFmtId="0" fontId="75" fillId="67" borderId="0" xfId="442" applyFont="1" applyFill="1" applyBorder="1" applyAlignment="1">
      <alignment horizontal="center" vertical="center" wrapText="1"/>
    </xf>
    <xf numFmtId="0" fontId="107" fillId="0" borderId="45" xfId="442" applyFont="1" applyBorder="1" applyAlignment="1">
      <alignment horizontal="left" wrapText="1"/>
    </xf>
    <xf numFmtId="0" fontId="8" fillId="0" borderId="0" xfId="442" applyBorder="1" applyAlignment="1">
      <alignment horizontal="left" vertical="center" wrapText="1"/>
    </xf>
    <xf numFmtId="0" fontId="8" fillId="0" borderId="0" xfId="442" applyFont="1" applyBorder="1" applyAlignment="1">
      <alignment horizontal="left" vertical="top" wrapText="1"/>
    </xf>
    <xf numFmtId="0" fontId="75" fillId="67" borderId="0" xfId="442" applyFont="1" applyFill="1" applyBorder="1" applyAlignment="1">
      <alignment horizontal="center" vertical="top" wrapText="1"/>
    </xf>
    <xf numFmtId="0" fontId="101" fillId="0" borderId="38" xfId="442" applyFont="1" applyBorder="1" applyAlignment="1">
      <alignment horizontal="center" vertical="center" wrapText="1"/>
    </xf>
    <xf numFmtId="0" fontId="101" fillId="0" borderId="34" xfId="442" applyFont="1" applyBorder="1" applyAlignment="1">
      <alignment horizontal="center" vertical="center" wrapText="1"/>
    </xf>
    <xf numFmtId="0" fontId="107" fillId="0" borderId="45" xfId="442" applyFont="1" applyBorder="1" applyAlignment="1">
      <alignment horizontal="left"/>
    </xf>
    <xf numFmtId="0" fontId="55" fillId="0" borderId="12" xfId="0" applyFont="1" applyBorder="1" applyAlignment="1">
      <alignment horizontal="center" vertical="center" wrapText="1"/>
    </xf>
    <xf numFmtId="0" fontId="67" fillId="0" borderId="38" xfId="0" applyFont="1" applyFill="1" applyBorder="1" applyAlignment="1">
      <alignment horizontal="center" vertical="center"/>
    </xf>
    <xf numFmtId="0" fontId="67" fillId="0" borderId="34" xfId="0" applyFont="1" applyFill="1" applyBorder="1" applyAlignment="1">
      <alignment horizontal="center" vertical="center"/>
    </xf>
    <xf numFmtId="0" fontId="67" fillId="0" borderId="38" xfId="0" applyFont="1" applyFill="1" applyBorder="1" applyAlignment="1">
      <alignment horizontal="center" shrinkToFit="1"/>
    </xf>
    <xf numFmtId="0" fontId="67" fillId="0" borderId="34" xfId="0" applyFont="1" applyFill="1" applyBorder="1" applyAlignment="1">
      <alignment horizontal="center" shrinkToFit="1"/>
    </xf>
    <xf numFmtId="0" fontId="95" fillId="0" borderId="0" xfId="0" applyFont="1" applyBorder="1" applyAlignment="1">
      <alignment horizontal="left" vertical="top" wrapText="1"/>
    </xf>
    <xf numFmtId="0" fontId="24" fillId="0" borderId="0" xfId="0" applyFont="1" applyAlignment="1"/>
    <xf numFmtId="0" fontId="24" fillId="0" borderId="0" xfId="0" applyFont="1" applyAlignment="1">
      <alignment horizontal="left" vertical="top" wrapText="1"/>
    </xf>
    <xf numFmtId="0" fontId="108" fillId="0" borderId="0" xfId="0" applyFont="1" applyAlignment="1">
      <alignment horizontal="left" vertical="top" wrapText="1"/>
    </xf>
    <xf numFmtId="0" fontId="103" fillId="0" borderId="38" xfId="0" applyFont="1" applyFill="1" applyBorder="1" applyAlignment="1">
      <alignment horizontal="center" shrinkToFit="1"/>
    </xf>
    <xf numFmtId="0" fontId="103" fillId="0" borderId="34" xfId="0" applyFont="1" applyFill="1" applyBorder="1" applyAlignment="1">
      <alignment horizontal="center" shrinkToFit="1"/>
    </xf>
    <xf numFmtId="3" fontId="58" fillId="77" borderId="44" xfId="77" applyNumberFormat="1" applyFont="1" applyFill="1" applyBorder="1" applyAlignment="1">
      <alignment horizontal="center" vertical="center" wrapText="1"/>
    </xf>
    <xf numFmtId="3" fontId="58" fillId="77" borderId="235" xfId="77" applyNumberFormat="1" applyFont="1" applyFill="1" applyBorder="1" applyAlignment="1">
      <alignment horizontal="center" vertical="center" wrapText="1"/>
    </xf>
    <xf numFmtId="3" fontId="58" fillId="77" borderId="234" xfId="77" applyNumberFormat="1" applyFont="1" applyFill="1" applyBorder="1" applyAlignment="1">
      <alignment horizontal="center" vertical="center" wrapText="1"/>
    </xf>
    <xf numFmtId="3" fontId="58" fillId="78" borderId="44" xfId="77" applyNumberFormat="1" applyFont="1" applyFill="1" applyBorder="1" applyAlignment="1">
      <alignment horizontal="center" vertical="center" wrapText="1"/>
    </xf>
    <xf numFmtId="3" fontId="58" fillId="78" borderId="235" xfId="77" applyNumberFormat="1" applyFont="1" applyFill="1" applyBorder="1" applyAlignment="1">
      <alignment horizontal="center" vertical="center" wrapText="1"/>
    </xf>
    <xf numFmtId="3" fontId="58" fillId="78" borderId="234" xfId="77" applyNumberFormat="1" applyFont="1" applyFill="1" applyBorder="1" applyAlignment="1">
      <alignment horizontal="center" vertical="center" wrapText="1"/>
    </xf>
    <xf numFmtId="3" fontId="58" fillId="0" borderId="12" xfId="77" applyNumberFormat="1" applyFont="1" applyFill="1" applyBorder="1" applyAlignment="1">
      <alignment horizontal="center" vertical="center" wrapText="1"/>
    </xf>
    <xf numFmtId="3" fontId="71" fillId="0" borderId="38" xfId="82" applyNumberFormat="1" applyFont="1" applyFill="1" applyBorder="1" applyAlignment="1">
      <alignment horizontal="center" vertical="center" wrapText="1"/>
    </xf>
    <xf numFmtId="3" fontId="71" fillId="0" borderId="34" xfId="82" applyNumberFormat="1" applyFont="1" applyFill="1" applyBorder="1" applyAlignment="1">
      <alignment horizontal="center" vertical="center" wrapText="1"/>
    </xf>
    <xf numFmtId="3" fontId="55" fillId="0" borderId="12" xfId="82" applyNumberFormat="1" applyFont="1" applyFill="1" applyBorder="1" applyAlignment="1">
      <alignment horizontal="center" vertical="center" wrapText="1"/>
    </xf>
    <xf numFmtId="1" fontId="71" fillId="0" borderId="33" xfId="82" applyNumberFormat="1" applyFont="1" applyFill="1" applyBorder="1" applyAlignment="1">
      <alignment horizontal="center" vertical="center" wrapText="1"/>
    </xf>
    <xf numFmtId="1" fontId="71" fillId="0" borderId="179" xfId="82" applyNumberFormat="1" applyFont="1" applyFill="1" applyBorder="1" applyAlignment="1">
      <alignment horizontal="center" vertical="center" wrapText="1"/>
    </xf>
    <xf numFmtId="1" fontId="71" fillId="0" borderId="39" xfId="82" applyNumberFormat="1" applyFont="1" applyFill="1" applyBorder="1" applyAlignment="1">
      <alignment horizontal="center" vertical="center" wrapText="1"/>
    </xf>
    <xf numFmtId="3" fontId="58" fillId="0" borderId="0" xfId="77" applyNumberFormat="1" applyFont="1" applyFill="1" applyBorder="1" applyAlignment="1">
      <alignment horizontal="center" vertical="center" wrapText="1"/>
    </xf>
    <xf numFmtId="3" fontId="25" fillId="0" borderId="195" xfId="77" applyNumberFormat="1" applyFont="1" applyFill="1" applyBorder="1" applyAlignment="1">
      <alignment horizontal="justify" vertical="top" wrapText="1"/>
    </xf>
    <xf numFmtId="3" fontId="25" fillId="0" borderId="60" xfId="77" applyNumberFormat="1" applyFont="1" applyFill="1" applyBorder="1" applyAlignment="1">
      <alignment horizontal="justify" vertical="top" wrapText="1"/>
    </xf>
    <xf numFmtId="3" fontId="25" fillId="0" borderId="194" xfId="77" applyNumberFormat="1" applyFont="1" applyFill="1" applyBorder="1" applyAlignment="1">
      <alignment horizontal="justify" vertical="top" wrapText="1"/>
    </xf>
    <xf numFmtId="3" fontId="25" fillId="0" borderId="189" xfId="77" applyNumberFormat="1" applyFont="1" applyFill="1" applyBorder="1" applyAlignment="1">
      <alignment horizontal="left" vertical="top" wrapText="1"/>
    </xf>
    <xf numFmtId="3" fontId="25" fillId="0" borderId="53" xfId="77" applyNumberFormat="1" applyFont="1" applyFill="1" applyBorder="1" applyAlignment="1">
      <alignment horizontal="left" vertical="top" wrapText="1"/>
    </xf>
    <xf numFmtId="3" fontId="25" fillId="0" borderId="192" xfId="77" applyNumberFormat="1" applyFont="1" applyFill="1" applyBorder="1" applyAlignment="1">
      <alignment horizontal="left" vertical="top" wrapText="1"/>
    </xf>
    <xf numFmtId="3" fontId="25" fillId="0" borderId="41" xfId="77" applyNumberFormat="1" applyFont="1" applyBorder="1" applyAlignment="1">
      <alignment horizontal="center" vertical="center" wrapText="1"/>
    </xf>
    <xf numFmtId="3" fontId="25" fillId="0" borderId="0" xfId="77" applyNumberFormat="1" applyFont="1" applyAlignment="1">
      <alignment horizontal="center" vertical="center" wrapText="1"/>
    </xf>
    <xf numFmtId="3" fontId="25" fillId="0" borderId="117" xfId="77" applyNumberFormat="1" applyFont="1" applyFill="1" applyBorder="1" applyAlignment="1">
      <alignment horizontal="left" vertical="center" wrapText="1"/>
    </xf>
    <xf numFmtId="3" fontId="25" fillId="0" borderId="147" xfId="77" applyNumberFormat="1" applyFont="1" applyFill="1" applyBorder="1" applyAlignment="1">
      <alignment horizontal="left" vertical="top" wrapText="1"/>
    </xf>
    <xf numFmtId="3" fontId="25" fillId="0" borderId="31" xfId="77" applyNumberFormat="1" applyFont="1" applyFill="1" applyBorder="1" applyAlignment="1">
      <alignment horizontal="left" vertical="top" wrapText="1"/>
    </xf>
    <xf numFmtId="3" fontId="25" fillId="0" borderId="214" xfId="77" applyNumberFormat="1" applyFont="1" applyFill="1" applyBorder="1" applyAlignment="1">
      <alignment horizontal="left" vertical="top" wrapText="1"/>
    </xf>
    <xf numFmtId="3" fontId="25" fillId="0" borderId="44" xfId="77" applyNumberFormat="1" applyFont="1" applyFill="1" applyBorder="1" applyAlignment="1">
      <alignment horizontal="center" vertical="center" wrapText="1"/>
    </xf>
    <xf numFmtId="3" fontId="25" fillId="0" borderId="47" xfId="77" applyNumberFormat="1" applyFont="1" applyFill="1" applyBorder="1" applyAlignment="1">
      <alignment horizontal="center" vertical="center" wrapText="1"/>
    </xf>
    <xf numFmtId="3" fontId="25" fillId="0" borderId="209" xfId="77" applyNumberFormat="1" applyFont="1" applyFill="1" applyBorder="1" applyAlignment="1">
      <alignment horizontal="center" vertical="center" wrapText="1"/>
    </xf>
    <xf numFmtId="3" fontId="25" fillId="0" borderId="213" xfId="77" applyNumberFormat="1" applyFont="1" applyFill="1" applyBorder="1" applyAlignment="1">
      <alignment horizontal="left" vertical="center" wrapText="1"/>
    </xf>
    <xf numFmtId="3" fontId="25" fillId="0" borderId="212" xfId="77" applyNumberFormat="1" applyFont="1" applyFill="1" applyBorder="1" applyAlignment="1">
      <alignment horizontal="left" vertical="center" wrapText="1"/>
    </xf>
    <xf numFmtId="3" fontId="25" fillId="0" borderId="211" xfId="77" applyNumberFormat="1" applyFont="1" applyFill="1" applyBorder="1" applyAlignment="1">
      <alignment horizontal="left" vertical="top" wrapText="1"/>
    </xf>
    <xf numFmtId="3" fontId="25" fillId="0" borderId="208" xfId="77" applyNumberFormat="1" applyFont="1" applyFill="1" applyBorder="1" applyAlignment="1">
      <alignment horizontal="left" vertical="center" wrapText="1"/>
    </xf>
    <xf numFmtId="3" fontId="25" fillId="0" borderId="207" xfId="77" applyNumberFormat="1" applyFont="1" applyFill="1" applyBorder="1" applyAlignment="1">
      <alignment horizontal="left" vertical="center" wrapText="1"/>
    </xf>
    <xf numFmtId="3" fontId="25" fillId="0" borderId="56" xfId="77" applyNumberFormat="1" applyFont="1" applyFill="1" applyBorder="1" applyAlignment="1">
      <alignment horizontal="left" vertical="top" wrapText="1"/>
    </xf>
    <xf numFmtId="3" fontId="25" fillId="0" borderId="145" xfId="77" applyNumberFormat="1" applyFont="1" applyFill="1" applyBorder="1" applyAlignment="1">
      <alignment horizontal="left" vertical="top" wrapText="1"/>
    </xf>
    <xf numFmtId="3" fontId="25" fillId="0" borderId="48" xfId="77" applyNumberFormat="1" applyFont="1" applyFill="1" applyBorder="1" applyAlignment="1">
      <alignment horizontal="left" vertical="top" wrapText="1"/>
    </xf>
    <xf numFmtId="3" fontId="25" fillId="0" borderId="202" xfId="77" applyNumberFormat="1" applyFont="1" applyFill="1" applyBorder="1" applyAlignment="1">
      <alignment horizontal="left" vertical="top" wrapText="1"/>
    </xf>
    <xf numFmtId="3" fontId="25" fillId="0" borderId="143" xfId="77" applyNumberFormat="1" applyFont="1" applyFill="1" applyBorder="1" applyAlignment="1">
      <alignment horizontal="left" vertical="top" wrapText="1"/>
    </xf>
    <xf numFmtId="3" fontId="25" fillId="0" borderId="60" xfId="77" applyNumberFormat="1" applyFont="1" applyFill="1" applyBorder="1" applyAlignment="1">
      <alignment horizontal="left" vertical="top" wrapText="1"/>
    </xf>
    <xf numFmtId="3" fontId="25" fillId="0" borderId="204" xfId="77" applyNumberFormat="1" applyFont="1" applyFill="1" applyBorder="1" applyAlignment="1">
      <alignment horizontal="left" vertical="top" wrapText="1"/>
    </xf>
    <xf numFmtId="3" fontId="25" fillId="0" borderId="205" xfId="77" applyNumberFormat="1" applyFont="1" applyFill="1" applyBorder="1" applyAlignment="1">
      <alignment horizontal="left" vertical="top" wrapText="1"/>
    </xf>
    <xf numFmtId="3" fontId="25" fillId="0" borderId="204" xfId="77" applyNumberFormat="1" applyFont="1" applyFill="1" applyBorder="1" applyAlignment="1">
      <alignment horizontal="center" vertical="center" wrapText="1"/>
    </xf>
    <xf numFmtId="3" fontId="25" fillId="0" borderId="60" xfId="77" applyNumberFormat="1" applyFont="1" applyFill="1" applyBorder="1" applyAlignment="1">
      <alignment horizontal="center" vertical="center" wrapText="1"/>
    </xf>
    <xf numFmtId="3" fontId="25" fillId="0" borderId="203" xfId="77" applyNumberFormat="1" applyFont="1" applyFill="1" applyBorder="1" applyAlignment="1">
      <alignment horizontal="center" vertical="center" wrapText="1"/>
    </xf>
    <xf numFmtId="3" fontId="25" fillId="0" borderId="200" xfId="77" applyNumberFormat="1" applyFont="1" applyFill="1" applyBorder="1" applyAlignment="1">
      <alignment horizontal="center" vertical="center" wrapText="1"/>
    </xf>
    <xf numFmtId="3" fontId="25" fillId="0" borderId="48" xfId="77" applyNumberFormat="1" applyFont="1" applyFill="1" applyBorder="1" applyAlignment="1">
      <alignment horizontal="center" vertical="center" wrapText="1"/>
    </xf>
    <xf numFmtId="3" fontId="25" fillId="0" borderId="198" xfId="77" applyNumberFormat="1" applyFont="1" applyFill="1" applyBorder="1" applyAlignment="1">
      <alignment horizontal="center" vertical="center" wrapText="1"/>
    </xf>
    <xf numFmtId="3" fontId="58" fillId="0" borderId="33" xfId="77" applyNumberFormat="1" applyFont="1" applyFill="1" applyBorder="1" applyAlignment="1">
      <alignment horizontal="center" vertical="center" wrapText="1"/>
    </xf>
    <xf numFmtId="3" fontId="58" fillId="0" borderId="45" xfId="77" applyNumberFormat="1" applyFont="1" applyFill="1" applyBorder="1" applyAlignment="1">
      <alignment horizontal="center" vertical="center" wrapText="1"/>
    </xf>
    <xf numFmtId="3" fontId="58" fillId="0" borderId="39" xfId="77" applyNumberFormat="1" applyFont="1" applyFill="1" applyBorder="1" applyAlignment="1">
      <alignment horizontal="center" vertical="center" wrapText="1"/>
    </xf>
    <xf numFmtId="0" fontId="26" fillId="0" borderId="0" xfId="449" applyFill="1" applyBorder="1"/>
    <xf numFmtId="3" fontId="58" fillId="0" borderId="0" xfId="78" applyNumberFormat="1" applyFont="1" applyBorder="1" applyAlignment="1">
      <alignment horizontal="center" vertical="center" wrapText="1"/>
    </xf>
    <xf numFmtId="3" fontId="59" fillId="0" borderId="0" xfId="78" applyNumberFormat="1" applyFont="1" applyFill="1" applyBorder="1" applyAlignment="1">
      <alignment horizontal="center" vertical="center" wrapText="1"/>
    </xf>
    <xf numFmtId="3" fontId="58" fillId="0" borderId="0" xfId="78" applyNumberFormat="1" applyFont="1" applyFill="1" applyBorder="1" applyAlignment="1">
      <alignment horizontal="center" vertical="center" wrapText="1"/>
    </xf>
    <xf numFmtId="3" fontId="128" fillId="0" borderId="0" xfId="81" applyNumberFormat="1" applyFont="1" applyBorder="1" applyAlignment="1">
      <alignment horizontal="center" vertical="center" wrapText="1"/>
    </xf>
    <xf numFmtId="3" fontId="59" fillId="0" borderId="20" xfId="81" applyNumberFormat="1" applyFont="1" applyFill="1" applyBorder="1" applyAlignment="1">
      <alignment horizontal="left" vertical="center" wrapText="1"/>
    </xf>
    <xf numFmtId="3" fontId="59" fillId="0" borderId="242" xfId="81" applyNumberFormat="1" applyFont="1" applyFill="1" applyBorder="1" applyAlignment="1">
      <alignment horizontal="left" vertical="center" wrapText="1"/>
    </xf>
    <xf numFmtId="0" fontId="127" fillId="0" borderId="23" xfId="76" applyFont="1" applyFill="1" applyBorder="1" applyAlignment="1">
      <alignment horizontal="center" vertical="center" wrapText="1"/>
    </xf>
    <xf numFmtId="0" fontId="127" fillId="0" borderId="236" xfId="76" applyFont="1" applyFill="1" applyBorder="1" applyAlignment="1">
      <alignment horizontal="center" vertical="center" wrapText="1"/>
    </xf>
    <xf numFmtId="0" fontId="127" fillId="0" borderId="62" xfId="76" applyFont="1" applyFill="1" applyBorder="1" applyAlignment="1">
      <alignment horizontal="center" vertical="center" wrapText="1"/>
    </xf>
    <xf numFmtId="0" fontId="58" fillId="0" borderId="12" xfId="448" applyFont="1" applyFill="1" applyBorder="1" applyAlignment="1">
      <alignment horizontal="center" vertical="center"/>
    </xf>
  </cellXfs>
  <cellStyles count="457">
    <cellStyle name="20 % - zvýraznenie1" xfId="158" xr:uid="{00000000-0005-0000-0000-000000000000}"/>
    <cellStyle name="20 % - zvýraznenie1 2" xfId="193" xr:uid="{00000000-0005-0000-0000-000001000000}"/>
    <cellStyle name="20 % - zvýraznenie1 2 2" xfId="373" xr:uid="{00000000-0005-0000-0000-000002000000}"/>
    <cellStyle name="20 % - zvýraznenie1 3" xfId="343" xr:uid="{00000000-0005-0000-0000-000003000000}"/>
    <cellStyle name="20 % - zvýraznenie2" xfId="162" xr:uid="{00000000-0005-0000-0000-000004000000}"/>
    <cellStyle name="20 % - zvýraznenie2 2" xfId="195" xr:uid="{00000000-0005-0000-0000-000005000000}"/>
    <cellStyle name="20 % - zvýraznenie2 2 2" xfId="375" xr:uid="{00000000-0005-0000-0000-000006000000}"/>
    <cellStyle name="20 % - zvýraznenie2 3" xfId="346" xr:uid="{00000000-0005-0000-0000-000007000000}"/>
    <cellStyle name="20 % - zvýraznenie3" xfId="166" xr:uid="{00000000-0005-0000-0000-000008000000}"/>
    <cellStyle name="20 % - zvýraznenie3 2" xfId="197" xr:uid="{00000000-0005-0000-0000-000009000000}"/>
    <cellStyle name="20 % - zvýraznenie3 2 2" xfId="377" xr:uid="{00000000-0005-0000-0000-00000A000000}"/>
    <cellStyle name="20 % - zvýraznenie3 3" xfId="349" xr:uid="{00000000-0005-0000-0000-00000B000000}"/>
    <cellStyle name="20 % - zvýraznenie4" xfId="170" xr:uid="{00000000-0005-0000-0000-00000C000000}"/>
    <cellStyle name="20 % - zvýraznenie4 2" xfId="199" xr:uid="{00000000-0005-0000-0000-00000D000000}"/>
    <cellStyle name="20 % - zvýraznenie4 2 2" xfId="379" xr:uid="{00000000-0005-0000-0000-00000E000000}"/>
    <cellStyle name="20 % - zvýraznenie4 3" xfId="352" xr:uid="{00000000-0005-0000-0000-00000F000000}"/>
    <cellStyle name="20 % - zvýraznenie5" xfId="174" xr:uid="{00000000-0005-0000-0000-000010000000}"/>
    <cellStyle name="20 % - zvýraznenie5 2" xfId="201" xr:uid="{00000000-0005-0000-0000-000011000000}"/>
    <cellStyle name="20 % - zvýraznenie5 2 2" xfId="381" xr:uid="{00000000-0005-0000-0000-000012000000}"/>
    <cellStyle name="20 % - zvýraznenie5 3" xfId="355" xr:uid="{00000000-0005-0000-0000-000013000000}"/>
    <cellStyle name="20 % - zvýraznenie6" xfId="178" xr:uid="{00000000-0005-0000-0000-000014000000}"/>
    <cellStyle name="20 % - zvýraznenie6 2" xfId="203" xr:uid="{00000000-0005-0000-0000-000015000000}"/>
    <cellStyle name="20 % - zvýraznenie6 2 2" xfId="383" xr:uid="{00000000-0005-0000-0000-000016000000}"/>
    <cellStyle name="20 % - zvýraznenie6 3" xfId="358" xr:uid="{00000000-0005-0000-0000-000017000000}"/>
    <cellStyle name="20% - Accent1" xfId="1" xr:uid="{00000000-0005-0000-0000-000018000000}"/>
    <cellStyle name="20% - Accent1 2" xfId="2" xr:uid="{00000000-0005-0000-0000-000019000000}"/>
    <cellStyle name="20% - Accent1 3" xfId="3" xr:uid="{00000000-0005-0000-0000-00001A000000}"/>
    <cellStyle name="20% - Accent2" xfId="4" xr:uid="{00000000-0005-0000-0000-00001B000000}"/>
    <cellStyle name="20% - Accent2 2" xfId="5" xr:uid="{00000000-0005-0000-0000-00001C000000}"/>
    <cellStyle name="20% - Accent2 3" xfId="6" xr:uid="{00000000-0005-0000-0000-00001D000000}"/>
    <cellStyle name="20% - Accent3" xfId="7" xr:uid="{00000000-0005-0000-0000-00001E000000}"/>
    <cellStyle name="20% - Accent3 2" xfId="8" xr:uid="{00000000-0005-0000-0000-00001F000000}"/>
    <cellStyle name="20% - Accent3 3" xfId="9" xr:uid="{00000000-0005-0000-0000-000020000000}"/>
    <cellStyle name="20% - Accent4" xfId="10" xr:uid="{00000000-0005-0000-0000-000021000000}"/>
    <cellStyle name="20% - Accent4 2" xfId="11" xr:uid="{00000000-0005-0000-0000-000022000000}"/>
    <cellStyle name="20% - Accent4 3" xfId="12" xr:uid="{00000000-0005-0000-0000-000023000000}"/>
    <cellStyle name="20% - Accent5" xfId="13" xr:uid="{00000000-0005-0000-0000-000024000000}"/>
    <cellStyle name="20% - Accent5 2" xfId="14" xr:uid="{00000000-0005-0000-0000-000025000000}"/>
    <cellStyle name="20% - Accent5 3" xfId="15" xr:uid="{00000000-0005-0000-0000-000026000000}"/>
    <cellStyle name="20% - Accent6" xfId="16" xr:uid="{00000000-0005-0000-0000-000027000000}"/>
    <cellStyle name="20% - Accent6 2" xfId="17" xr:uid="{00000000-0005-0000-0000-000028000000}"/>
    <cellStyle name="20% - Accent6 3" xfId="18" xr:uid="{00000000-0005-0000-0000-000029000000}"/>
    <cellStyle name="40 % - zvýraznenie1" xfId="159" xr:uid="{00000000-0005-0000-0000-00002A000000}"/>
    <cellStyle name="40 % - zvýraznenie1 2" xfId="194" xr:uid="{00000000-0005-0000-0000-00002B000000}"/>
    <cellStyle name="40 % - zvýraznenie1 2 2" xfId="374" xr:uid="{00000000-0005-0000-0000-00002C000000}"/>
    <cellStyle name="40 % - zvýraznenie1 3" xfId="344" xr:uid="{00000000-0005-0000-0000-00002D000000}"/>
    <cellStyle name="40 % - zvýraznenie2" xfId="163" xr:uid="{00000000-0005-0000-0000-00002E000000}"/>
    <cellStyle name="40 % - zvýraznenie2 2" xfId="196" xr:uid="{00000000-0005-0000-0000-00002F000000}"/>
    <cellStyle name="40 % - zvýraznenie2 2 2" xfId="376" xr:uid="{00000000-0005-0000-0000-000030000000}"/>
    <cellStyle name="40 % - zvýraznenie2 3" xfId="347" xr:uid="{00000000-0005-0000-0000-000031000000}"/>
    <cellStyle name="40 % - zvýraznenie3" xfId="167" xr:uid="{00000000-0005-0000-0000-000032000000}"/>
    <cellStyle name="40 % - zvýraznenie3 2" xfId="198" xr:uid="{00000000-0005-0000-0000-000033000000}"/>
    <cellStyle name="40 % - zvýraznenie3 2 2" xfId="378" xr:uid="{00000000-0005-0000-0000-000034000000}"/>
    <cellStyle name="40 % - zvýraznenie3 3" xfId="350" xr:uid="{00000000-0005-0000-0000-000035000000}"/>
    <cellStyle name="40 % - zvýraznenie4" xfId="171" xr:uid="{00000000-0005-0000-0000-000036000000}"/>
    <cellStyle name="40 % - zvýraznenie4 2" xfId="200" xr:uid="{00000000-0005-0000-0000-000037000000}"/>
    <cellStyle name="40 % - zvýraznenie4 2 2" xfId="380" xr:uid="{00000000-0005-0000-0000-000038000000}"/>
    <cellStyle name="40 % - zvýraznenie4 3" xfId="353" xr:uid="{00000000-0005-0000-0000-000039000000}"/>
    <cellStyle name="40 % - zvýraznenie5" xfId="175" xr:uid="{00000000-0005-0000-0000-00003A000000}"/>
    <cellStyle name="40 % - zvýraznenie5 2" xfId="202" xr:uid="{00000000-0005-0000-0000-00003B000000}"/>
    <cellStyle name="40 % - zvýraznenie5 2 2" xfId="382" xr:uid="{00000000-0005-0000-0000-00003C000000}"/>
    <cellStyle name="40 % - zvýraznenie5 3" xfId="356" xr:uid="{00000000-0005-0000-0000-00003D000000}"/>
    <cellStyle name="40 % - zvýraznenie6" xfId="179" xr:uid="{00000000-0005-0000-0000-00003E000000}"/>
    <cellStyle name="40 % - zvýraznenie6 2" xfId="204" xr:uid="{00000000-0005-0000-0000-00003F000000}"/>
    <cellStyle name="40 % - zvýraznenie6 2 2" xfId="384" xr:uid="{00000000-0005-0000-0000-000040000000}"/>
    <cellStyle name="40 % - zvýraznenie6 3" xfId="359" xr:uid="{00000000-0005-0000-0000-000041000000}"/>
    <cellStyle name="40% - Accent1" xfId="19" xr:uid="{00000000-0005-0000-0000-000042000000}"/>
    <cellStyle name="40% - Accent1 2" xfId="20" xr:uid="{00000000-0005-0000-0000-000043000000}"/>
    <cellStyle name="40% - Accent1 3" xfId="21" xr:uid="{00000000-0005-0000-0000-000044000000}"/>
    <cellStyle name="40% - Accent2" xfId="22" xr:uid="{00000000-0005-0000-0000-000045000000}"/>
    <cellStyle name="40% - Accent2 2" xfId="23" xr:uid="{00000000-0005-0000-0000-000046000000}"/>
    <cellStyle name="40% - Accent2 3" xfId="24" xr:uid="{00000000-0005-0000-0000-000047000000}"/>
    <cellStyle name="40% - Accent3" xfId="25" xr:uid="{00000000-0005-0000-0000-000048000000}"/>
    <cellStyle name="40% - Accent3 2" xfId="26" xr:uid="{00000000-0005-0000-0000-000049000000}"/>
    <cellStyle name="40% - Accent3 3" xfId="27" xr:uid="{00000000-0005-0000-0000-00004A000000}"/>
    <cellStyle name="40% - Accent4" xfId="28" xr:uid="{00000000-0005-0000-0000-00004B000000}"/>
    <cellStyle name="40% - Accent4 2" xfId="29" xr:uid="{00000000-0005-0000-0000-00004C000000}"/>
    <cellStyle name="40% - Accent4 3" xfId="30" xr:uid="{00000000-0005-0000-0000-00004D000000}"/>
    <cellStyle name="40% - Accent5" xfId="31" xr:uid="{00000000-0005-0000-0000-00004E000000}"/>
    <cellStyle name="40% - Accent5 2" xfId="32" xr:uid="{00000000-0005-0000-0000-00004F000000}"/>
    <cellStyle name="40% - Accent5 3" xfId="33" xr:uid="{00000000-0005-0000-0000-000050000000}"/>
    <cellStyle name="40% - Accent6" xfId="34" xr:uid="{00000000-0005-0000-0000-000051000000}"/>
    <cellStyle name="40% - Accent6 2" xfId="35" xr:uid="{00000000-0005-0000-0000-000052000000}"/>
    <cellStyle name="40% - Accent6 3" xfId="36" xr:uid="{00000000-0005-0000-0000-000053000000}"/>
    <cellStyle name="60 % - zvýraznenie1" xfId="160" builtinId="32" customBuiltin="1"/>
    <cellStyle name="60 % - zvýraznenie2" xfId="164" builtinId="36" customBuiltin="1"/>
    <cellStyle name="60 % - zvýraznenie3" xfId="168" builtinId="40" customBuiltin="1"/>
    <cellStyle name="60 % - zvýraznenie4" xfId="172" builtinId="44" customBuiltin="1"/>
    <cellStyle name="60 % - zvýraznenie5" xfId="176" builtinId="48" customBuiltin="1"/>
    <cellStyle name="60 % - zvýraznenie6" xfId="180" builtinId="52" customBuiltin="1"/>
    <cellStyle name="60% - Accent1" xfId="37" xr:uid="{00000000-0005-0000-0000-00005A000000}"/>
    <cellStyle name="60% - Accent2" xfId="38" xr:uid="{00000000-0005-0000-0000-00005B000000}"/>
    <cellStyle name="60% - Accent3" xfId="39" xr:uid="{00000000-0005-0000-0000-00005C000000}"/>
    <cellStyle name="60% - Accent4" xfId="40" xr:uid="{00000000-0005-0000-0000-00005D000000}"/>
    <cellStyle name="60% - Accent5" xfId="41" xr:uid="{00000000-0005-0000-0000-00005E000000}"/>
    <cellStyle name="60% - Accent6" xfId="42" xr:uid="{00000000-0005-0000-0000-00005F000000}"/>
    <cellStyle name="Accent1" xfId="43" xr:uid="{00000000-0005-0000-0000-000060000000}"/>
    <cellStyle name="Accent2" xfId="44" xr:uid="{00000000-0005-0000-0000-000061000000}"/>
    <cellStyle name="Accent3" xfId="45" xr:uid="{00000000-0005-0000-0000-000062000000}"/>
    <cellStyle name="Accent4" xfId="46" xr:uid="{00000000-0005-0000-0000-000063000000}"/>
    <cellStyle name="Accent5" xfId="47" xr:uid="{00000000-0005-0000-0000-000064000000}"/>
    <cellStyle name="Accent6" xfId="48" xr:uid="{00000000-0005-0000-0000-000065000000}"/>
    <cellStyle name="Bad" xfId="49" xr:uid="{00000000-0005-0000-0000-000066000000}"/>
    <cellStyle name="Calculation" xfId="50" xr:uid="{00000000-0005-0000-0000-000067000000}"/>
    <cellStyle name="Calculation 2" xfId="253" xr:uid="{00000000-0005-0000-0000-000068000000}"/>
    <cellStyle name="Calculation 3" xfId="270" xr:uid="{00000000-0005-0000-0000-000069000000}"/>
    <cellStyle name="Calculation 4" xfId="260" xr:uid="{00000000-0005-0000-0000-00006A000000}"/>
    <cellStyle name="Calculation 5" xfId="389" xr:uid="{00000000-0005-0000-0000-00006B000000}"/>
    <cellStyle name="Calculation 6" xfId="331" xr:uid="{00000000-0005-0000-0000-00006C000000}"/>
    <cellStyle name="Čiarka 2" xfId="51" xr:uid="{00000000-0005-0000-0000-00006D000000}"/>
    <cellStyle name="Čiarka 3" xfId="184" xr:uid="{00000000-0005-0000-0000-00006E000000}"/>
    <cellStyle name="Čiarka 4" xfId="451" xr:uid="{00000000-0005-0000-0000-00006F000000}"/>
    <cellStyle name="Čiarka 5" xfId="456" xr:uid="{00000000-0005-0000-0000-000070000000}"/>
    <cellStyle name="čiarky 2" xfId="52" xr:uid="{00000000-0005-0000-0000-000071000000}"/>
    <cellStyle name="čiarky 3" xfId="53" xr:uid="{00000000-0005-0000-0000-000072000000}"/>
    <cellStyle name="čiarky 3 2" xfId="54" xr:uid="{00000000-0005-0000-0000-000073000000}"/>
    <cellStyle name="čiarky 3 3" xfId="55" xr:uid="{00000000-0005-0000-0000-000074000000}"/>
    <cellStyle name="Dobrá" xfId="146" builtinId="26" customBuiltin="1"/>
    <cellStyle name="Explanatory Text" xfId="56" xr:uid="{00000000-0005-0000-0000-000076000000}"/>
    <cellStyle name="Good" xfId="57" xr:uid="{00000000-0005-0000-0000-000077000000}"/>
    <cellStyle name="Heading 1" xfId="58" xr:uid="{00000000-0005-0000-0000-000078000000}"/>
    <cellStyle name="Heading 2" xfId="59" xr:uid="{00000000-0005-0000-0000-000079000000}"/>
    <cellStyle name="Heading 3" xfId="60" xr:uid="{00000000-0005-0000-0000-00007A000000}"/>
    <cellStyle name="Heading 4" xfId="61" xr:uid="{00000000-0005-0000-0000-00007B000000}"/>
    <cellStyle name="Check Cell" xfId="62" xr:uid="{00000000-0005-0000-0000-00007C000000}"/>
    <cellStyle name="Input" xfId="63" xr:uid="{00000000-0005-0000-0000-00007D000000}"/>
    <cellStyle name="Input 2" xfId="261" xr:uid="{00000000-0005-0000-0000-00007E000000}"/>
    <cellStyle name="Input 3" xfId="262" xr:uid="{00000000-0005-0000-0000-00007F000000}"/>
    <cellStyle name="Input 4" xfId="406" xr:uid="{00000000-0005-0000-0000-000080000000}"/>
    <cellStyle name="Input 5" xfId="422" xr:uid="{00000000-0005-0000-0000-000081000000}"/>
    <cellStyle name="Input 6" xfId="399" xr:uid="{00000000-0005-0000-0000-000082000000}"/>
    <cellStyle name="Kontrolná bunka" xfId="153" builtinId="23" customBuiltin="1"/>
    <cellStyle name="Linked Cell" xfId="64" xr:uid="{00000000-0005-0000-0000-000084000000}"/>
    <cellStyle name="Mena 2" xfId="189" xr:uid="{00000000-0005-0000-0000-000085000000}"/>
    <cellStyle name="Mena 2 2" xfId="370" xr:uid="{00000000-0005-0000-0000-000086000000}"/>
    <cellStyle name="Mena 3" xfId="435" xr:uid="{00000000-0005-0000-0000-000087000000}"/>
    <cellStyle name="Mena 3 2" xfId="447" xr:uid="{00000000-0005-0000-0000-000088000000}"/>
    <cellStyle name="Nadpis 1" xfId="142" builtinId="16" customBuiltin="1"/>
    <cellStyle name="Nadpis 2" xfId="143" builtinId="17" customBuiltin="1"/>
    <cellStyle name="Nadpis 3" xfId="144" builtinId="18" customBuiltin="1"/>
    <cellStyle name="Nadpis 4" xfId="145" builtinId="19" customBuiltin="1"/>
    <cellStyle name="Názov" xfId="141" builtinId="15" customBuiltin="1"/>
    <cellStyle name="Neutral" xfId="65" xr:uid="{00000000-0005-0000-0000-00008D000000}"/>
    <cellStyle name="Neutrálna" xfId="148" builtinId="28" customBuiltin="1"/>
    <cellStyle name="Normálna" xfId="0" builtinId="0"/>
    <cellStyle name="Normálna 10" xfId="207" xr:uid="{00000000-0005-0000-0000-000090000000}"/>
    <cellStyle name="Normálna 11" xfId="434" xr:uid="{00000000-0005-0000-0000-000091000000}"/>
    <cellStyle name="Normálna 12" xfId="436" xr:uid="{00000000-0005-0000-0000-000092000000}"/>
    <cellStyle name="Normálna 12 2" xfId="444" xr:uid="{00000000-0005-0000-0000-000093000000}"/>
    <cellStyle name="Normálna 13" xfId="438" xr:uid="{00000000-0005-0000-0000-000094000000}"/>
    <cellStyle name="Normálna 14" xfId="442" xr:uid="{00000000-0005-0000-0000-000095000000}"/>
    <cellStyle name="Normálna 15" xfId="445" xr:uid="{00000000-0005-0000-0000-000096000000}"/>
    <cellStyle name="Normálna 16" xfId="446" xr:uid="{00000000-0005-0000-0000-000097000000}"/>
    <cellStyle name="Normálna 17" xfId="448" xr:uid="{00000000-0005-0000-0000-000098000000}"/>
    <cellStyle name="Normálna 18" xfId="455" xr:uid="{00000000-0005-0000-0000-000099000000}"/>
    <cellStyle name="Normálna 2" xfId="66" xr:uid="{00000000-0005-0000-0000-00009A000000}"/>
    <cellStyle name="Normálna 2 2" xfId="67" xr:uid="{00000000-0005-0000-0000-00009B000000}"/>
    <cellStyle name="Normálna 2 2 2" xfId="449" xr:uid="{00000000-0005-0000-0000-00009C000000}"/>
    <cellStyle name="Normálna 2 3" xfId="68" xr:uid="{00000000-0005-0000-0000-00009D000000}"/>
    <cellStyle name="Normálna 2 4" xfId="140" xr:uid="{00000000-0005-0000-0000-00009E000000}"/>
    <cellStyle name="Normálna 2 4 2" xfId="187" xr:uid="{00000000-0005-0000-0000-00009F000000}"/>
    <cellStyle name="Normálna 2 5" xfId="441" xr:uid="{00000000-0005-0000-0000-0000A0000000}"/>
    <cellStyle name="Normálna 3" xfId="69" xr:uid="{00000000-0005-0000-0000-0000A1000000}"/>
    <cellStyle name="Normálna 3 2" xfId="440" xr:uid="{00000000-0005-0000-0000-0000A2000000}"/>
    <cellStyle name="Normálna 4" xfId="70" xr:uid="{00000000-0005-0000-0000-0000A3000000}"/>
    <cellStyle name="Normálna 5" xfId="139" xr:uid="{00000000-0005-0000-0000-0000A4000000}"/>
    <cellStyle name="Normálna 5 2" xfId="186" xr:uid="{00000000-0005-0000-0000-0000A5000000}"/>
    <cellStyle name="Normálna 5 2 2" xfId="365" xr:uid="{00000000-0005-0000-0000-0000A6000000}"/>
    <cellStyle name="Normálna 5 3" xfId="205" xr:uid="{00000000-0005-0000-0000-0000A7000000}"/>
    <cellStyle name="Normálna 5 3 2" xfId="385" xr:uid="{00000000-0005-0000-0000-0000A8000000}"/>
    <cellStyle name="Normálna 5 4" xfId="336" xr:uid="{00000000-0005-0000-0000-0000A9000000}"/>
    <cellStyle name="Normálna 6" xfId="183" xr:uid="{00000000-0005-0000-0000-0000AA000000}"/>
    <cellStyle name="Normálna 7" xfId="181" xr:uid="{00000000-0005-0000-0000-0000AB000000}"/>
    <cellStyle name="Normálna 7 2" xfId="361" xr:uid="{00000000-0005-0000-0000-0000AC000000}"/>
    <cellStyle name="Normálna 8" xfId="188" xr:uid="{00000000-0005-0000-0000-0000AD000000}"/>
    <cellStyle name="Normálna 8 2" xfId="369" xr:uid="{00000000-0005-0000-0000-0000AE000000}"/>
    <cellStyle name="Normálna 9" xfId="190" xr:uid="{00000000-0005-0000-0000-0000AF000000}"/>
    <cellStyle name="Normálna 9 2" xfId="371" xr:uid="{00000000-0005-0000-0000-0000B0000000}"/>
    <cellStyle name="Normálna 9 3" xfId="437" xr:uid="{00000000-0005-0000-0000-0000B1000000}"/>
    <cellStyle name="Normálna 9 3 2" xfId="443" xr:uid="{00000000-0005-0000-0000-0000B2000000}"/>
    <cellStyle name="normálne 2" xfId="71" xr:uid="{00000000-0005-0000-0000-0000B3000000}"/>
    <cellStyle name="normálne 2 2" xfId="72" xr:uid="{00000000-0005-0000-0000-0000B4000000}"/>
    <cellStyle name="normálne 2 2 2" xfId="73" xr:uid="{00000000-0005-0000-0000-0000B5000000}"/>
    <cellStyle name="Normálne 2 3" xfId="206" xr:uid="{00000000-0005-0000-0000-0000B6000000}"/>
    <cellStyle name="normálne 3" xfId="74" xr:uid="{00000000-0005-0000-0000-0000B7000000}"/>
    <cellStyle name="normálne 3 2" xfId="75" xr:uid="{00000000-0005-0000-0000-0000B8000000}"/>
    <cellStyle name="normálne 4" xfId="76" xr:uid="{00000000-0005-0000-0000-0000B9000000}"/>
    <cellStyle name="normálne_Databazy_VVŠ_2006_ severská" xfId="77" xr:uid="{00000000-0005-0000-0000-0000BA000000}"/>
    <cellStyle name="normálne_Databazy_VVŠ_2007_ severská" xfId="78" xr:uid="{00000000-0005-0000-0000-0000BB000000}"/>
    <cellStyle name="normálne_OVT - Tab_16az23_sprava_VVS_2004" xfId="79" xr:uid="{00000000-0005-0000-0000-0000BC000000}"/>
    <cellStyle name="normálne_správa_2005_tabuľky_v7_hodnoty 2" xfId="80" xr:uid="{00000000-0005-0000-0000-0000BD000000}"/>
    <cellStyle name="normálne_sprava_VVŠ_2004_tabuľky_vláda" xfId="81" xr:uid="{00000000-0005-0000-0000-0000BE000000}"/>
    <cellStyle name="normálne_Viest 2" xfId="82" xr:uid="{00000000-0005-0000-0000-0000BF000000}"/>
    <cellStyle name="normálne_Výročná_správa_o_VŠ_2005_financie_databazy_po_kontrole_OFVŠ_PM" xfId="83" xr:uid="{00000000-0005-0000-0000-0000C0000000}"/>
    <cellStyle name="normální_List1" xfId="84" xr:uid="{00000000-0005-0000-0000-0000C1000000}"/>
    <cellStyle name="Note" xfId="85" xr:uid="{00000000-0005-0000-0000-0000C2000000}"/>
    <cellStyle name="Note 2" xfId="283" xr:uid="{00000000-0005-0000-0000-0000C3000000}"/>
    <cellStyle name="Note 3" xfId="251" xr:uid="{00000000-0005-0000-0000-0000C4000000}"/>
    <cellStyle name="Note 4" xfId="390" xr:uid="{00000000-0005-0000-0000-0000C5000000}"/>
    <cellStyle name="Note 5" xfId="338" xr:uid="{00000000-0005-0000-0000-0000C6000000}"/>
    <cellStyle name="Note 6" xfId="419" xr:uid="{00000000-0005-0000-0000-0000C7000000}"/>
    <cellStyle name="Output" xfId="86" xr:uid="{00000000-0005-0000-0000-0000C8000000}"/>
    <cellStyle name="Output 2" xfId="284" xr:uid="{00000000-0005-0000-0000-0000C9000000}"/>
    <cellStyle name="Output 3" xfId="250" xr:uid="{00000000-0005-0000-0000-0000CA000000}"/>
    <cellStyle name="Output 4" xfId="366" xr:uid="{00000000-0005-0000-0000-0000CB000000}"/>
    <cellStyle name="Output 5" xfId="409" xr:uid="{00000000-0005-0000-0000-0000CC000000}"/>
    <cellStyle name="Output 6" xfId="388" xr:uid="{00000000-0005-0000-0000-0000CD000000}"/>
    <cellStyle name="Percentá 10" xfId="266" xr:uid="{00000000-0005-0000-0000-0000CE000000}"/>
    <cellStyle name="Percentá 11" xfId="439" xr:uid="{00000000-0005-0000-0000-0000CF000000}"/>
    <cellStyle name="percentá 2" xfId="87" xr:uid="{00000000-0005-0000-0000-0000D0000000}"/>
    <cellStyle name="percentá 2 2" xfId="88" xr:uid="{00000000-0005-0000-0000-0000D1000000}"/>
    <cellStyle name="percentá 2 3" xfId="89" xr:uid="{00000000-0005-0000-0000-0000D2000000}"/>
    <cellStyle name="Percentá 3" xfId="90" xr:uid="{00000000-0005-0000-0000-0000D3000000}"/>
    <cellStyle name="Percentá 4" xfId="91" xr:uid="{00000000-0005-0000-0000-0000D4000000}"/>
    <cellStyle name="Percentá 5" xfId="92" xr:uid="{00000000-0005-0000-0000-0000D5000000}"/>
    <cellStyle name="Percentá 5 2" xfId="450" xr:uid="{00000000-0005-0000-0000-0000D6000000}"/>
    <cellStyle name="Percentá 6" xfId="93" xr:uid="{00000000-0005-0000-0000-0000D7000000}"/>
    <cellStyle name="Percentá 7" xfId="185" xr:uid="{00000000-0005-0000-0000-0000D8000000}"/>
    <cellStyle name="Percentá 8" xfId="285" xr:uid="{00000000-0005-0000-0000-0000D9000000}"/>
    <cellStyle name="Percentá 9" xfId="249" xr:uid="{00000000-0005-0000-0000-0000DA000000}"/>
    <cellStyle name="Poznámka 2" xfId="182" xr:uid="{00000000-0005-0000-0000-0000DB000000}"/>
    <cellStyle name="Poznámka 2 2" xfId="362" xr:uid="{00000000-0005-0000-0000-0000DC000000}"/>
    <cellStyle name="Poznámka 3" xfId="192" xr:uid="{00000000-0005-0000-0000-0000DD000000}"/>
    <cellStyle name="Poznámka 3 2" xfId="372" xr:uid="{00000000-0005-0000-0000-0000DE000000}"/>
    <cellStyle name="Prepojená bunka" xfId="152" builtinId="24" customBuiltin="1"/>
    <cellStyle name="SAPBEXaggData" xfId="94" xr:uid="{00000000-0005-0000-0000-0000E0000000}"/>
    <cellStyle name="SAPBEXaggData 2" xfId="293" xr:uid="{00000000-0005-0000-0000-0000E1000000}"/>
    <cellStyle name="SAPBEXaggData 3" xfId="243" xr:uid="{00000000-0005-0000-0000-0000E2000000}"/>
    <cellStyle name="SAPBEXaggData 4" xfId="272" xr:uid="{00000000-0005-0000-0000-0000E3000000}"/>
    <cellStyle name="SAPBEXaggData 5" xfId="340" xr:uid="{00000000-0005-0000-0000-0000E4000000}"/>
    <cellStyle name="SAPBEXaggData 6" xfId="410" xr:uid="{00000000-0005-0000-0000-0000E5000000}"/>
    <cellStyle name="SAPBEXaggDataEmph" xfId="95" xr:uid="{00000000-0005-0000-0000-0000E6000000}"/>
    <cellStyle name="SAPBEXaggDataEmph 2" xfId="294" xr:uid="{00000000-0005-0000-0000-0000E7000000}"/>
    <cellStyle name="SAPBEXaggDataEmph 3" xfId="242" xr:uid="{00000000-0005-0000-0000-0000E8000000}"/>
    <cellStyle name="SAPBEXaggDataEmph 4" xfId="273" xr:uid="{00000000-0005-0000-0000-0000E9000000}"/>
    <cellStyle name="SAPBEXaggDataEmph 5" xfId="259" xr:uid="{00000000-0005-0000-0000-0000EA000000}"/>
    <cellStyle name="SAPBEXaggDataEmph 6" xfId="339" xr:uid="{00000000-0005-0000-0000-0000EB000000}"/>
    <cellStyle name="SAPBEXaggItem" xfId="96" xr:uid="{00000000-0005-0000-0000-0000EC000000}"/>
    <cellStyle name="SAPBEXaggItem 2" xfId="295" xr:uid="{00000000-0005-0000-0000-0000ED000000}"/>
    <cellStyle name="SAPBEXaggItem 3" xfId="360" xr:uid="{00000000-0005-0000-0000-0000EE000000}"/>
    <cellStyle name="SAPBEXaggItem 4" xfId="274" xr:uid="{00000000-0005-0000-0000-0000EF000000}"/>
    <cellStyle name="SAPBEXaggItem 5" xfId="258" xr:uid="{00000000-0005-0000-0000-0000F0000000}"/>
    <cellStyle name="SAPBEXaggItem 6" xfId="391" xr:uid="{00000000-0005-0000-0000-0000F1000000}"/>
    <cellStyle name="SAPBEXaggItemX" xfId="97" xr:uid="{00000000-0005-0000-0000-0000F2000000}"/>
    <cellStyle name="SAPBEXaggItemX 2" xfId="296" xr:uid="{00000000-0005-0000-0000-0000F3000000}"/>
    <cellStyle name="SAPBEXaggItemX 3" xfId="357" xr:uid="{00000000-0005-0000-0000-0000F4000000}"/>
    <cellStyle name="SAPBEXaggItemX 4" xfId="275" xr:uid="{00000000-0005-0000-0000-0000F5000000}"/>
    <cellStyle name="SAPBEXaggItemX 5" xfId="408" xr:uid="{00000000-0005-0000-0000-0000F6000000}"/>
    <cellStyle name="SAPBEXaggItemX 6" xfId="341" xr:uid="{00000000-0005-0000-0000-0000F7000000}"/>
    <cellStyle name="SAPBEXexcBad7" xfId="98" xr:uid="{00000000-0005-0000-0000-0000F8000000}"/>
    <cellStyle name="SAPBEXexcBad7 2" xfId="297" xr:uid="{00000000-0005-0000-0000-0000F9000000}"/>
    <cellStyle name="SAPBEXexcBad7 3" xfId="354" xr:uid="{00000000-0005-0000-0000-0000FA000000}"/>
    <cellStyle name="SAPBEXexcBad7 4" xfId="276" xr:uid="{00000000-0005-0000-0000-0000FB000000}"/>
    <cellStyle name="SAPBEXexcBad7 5" xfId="257" xr:uid="{00000000-0005-0000-0000-0000FC000000}"/>
    <cellStyle name="SAPBEXexcBad7 6" xfId="424" xr:uid="{00000000-0005-0000-0000-0000FD000000}"/>
    <cellStyle name="SAPBEXexcBad8" xfId="99" xr:uid="{00000000-0005-0000-0000-0000FE000000}"/>
    <cellStyle name="SAPBEXexcBad8 2" xfId="298" xr:uid="{00000000-0005-0000-0000-0000FF000000}"/>
    <cellStyle name="SAPBEXexcBad8 3" xfId="351" xr:uid="{00000000-0005-0000-0000-000000010000}"/>
    <cellStyle name="SAPBEXexcBad8 4" xfId="368" xr:uid="{00000000-0005-0000-0000-000001010000}"/>
    <cellStyle name="SAPBEXexcBad8 5" xfId="256" xr:uid="{00000000-0005-0000-0000-000002010000}"/>
    <cellStyle name="SAPBEXexcBad8 6" xfId="208" xr:uid="{00000000-0005-0000-0000-000003010000}"/>
    <cellStyle name="SAPBEXexcBad9" xfId="100" xr:uid="{00000000-0005-0000-0000-000004010000}"/>
    <cellStyle name="SAPBEXexcBad9 2" xfId="299" xr:uid="{00000000-0005-0000-0000-000005010000}"/>
    <cellStyle name="SAPBEXexcBad9 3" xfId="348" xr:uid="{00000000-0005-0000-0000-000006010000}"/>
    <cellStyle name="SAPBEXexcBad9 4" xfId="277" xr:uid="{00000000-0005-0000-0000-000007010000}"/>
    <cellStyle name="SAPBEXexcBad9 5" xfId="363" xr:uid="{00000000-0005-0000-0000-000008010000}"/>
    <cellStyle name="SAPBEXexcBad9 6" xfId="387" xr:uid="{00000000-0005-0000-0000-000009010000}"/>
    <cellStyle name="SAPBEXexcCritical4" xfId="101" xr:uid="{00000000-0005-0000-0000-00000A010000}"/>
    <cellStyle name="SAPBEXexcCritical4 2" xfId="300" xr:uid="{00000000-0005-0000-0000-00000B010000}"/>
    <cellStyle name="SAPBEXexcCritical4 3" xfId="345" xr:uid="{00000000-0005-0000-0000-00000C010000}"/>
    <cellStyle name="SAPBEXexcCritical4 4" xfId="278" xr:uid="{00000000-0005-0000-0000-00000D010000}"/>
    <cellStyle name="SAPBEXexcCritical4 5" xfId="255" xr:uid="{00000000-0005-0000-0000-00000E010000}"/>
    <cellStyle name="SAPBEXexcCritical4 6" xfId="263" xr:uid="{00000000-0005-0000-0000-00000F010000}"/>
    <cellStyle name="SAPBEXexcCritical5" xfId="102" xr:uid="{00000000-0005-0000-0000-000010010000}"/>
    <cellStyle name="SAPBEXexcCritical5 2" xfId="301" xr:uid="{00000000-0005-0000-0000-000011010000}"/>
    <cellStyle name="SAPBEXexcCritical5 3" xfId="241" xr:uid="{00000000-0005-0000-0000-000012010000}"/>
    <cellStyle name="SAPBEXexcCritical5 4" xfId="279" xr:uid="{00000000-0005-0000-0000-000013010000}"/>
    <cellStyle name="SAPBEXexcCritical5 5" xfId="254" xr:uid="{00000000-0005-0000-0000-000014010000}"/>
    <cellStyle name="SAPBEXexcCritical5 6" xfId="264" xr:uid="{00000000-0005-0000-0000-000015010000}"/>
    <cellStyle name="SAPBEXexcCritical6" xfId="103" xr:uid="{00000000-0005-0000-0000-000016010000}"/>
    <cellStyle name="SAPBEXexcCritical6 2" xfId="302" xr:uid="{00000000-0005-0000-0000-000017010000}"/>
    <cellStyle name="SAPBEXexcCritical6 3" xfId="240" xr:uid="{00000000-0005-0000-0000-000018010000}"/>
    <cellStyle name="SAPBEXexcCritical6 4" xfId="280" xr:uid="{00000000-0005-0000-0000-000019010000}"/>
    <cellStyle name="SAPBEXexcCritical6 5" xfId="252" xr:uid="{00000000-0005-0000-0000-00001A010000}"/>
    <cellStyle name="SAPBEXexcCritical6 6" xfId="265" xr:uid="{00000000-0005-0000-0000-00001B010000}"/>
    <cellStyle name="SAPBEXexcGood1" xfId="104" xr:uid="{00000000-0005-0000-0000-00001C010000}"/>
    <cellStyle name="SAPBEXexcGood1 2" xfId="303" xr:uid="{00000000-0005-0000-0000-00001D010000}"/>
    <cellStyle name="SAPBEXexcGood1 3" xfId="239" xr:uid="{00000000-0005-0000-0000-00001E010000}"/>
    <cellStyle name="SAPBEXexcGood1 4" xfId="281" xr:uid="{00000000-0005-0000-0000-00001F010000}"/>
    <cellStyle name="SAPBEXexcGood1 5" xfId="248" xr:uid="{00000000-0005-0000-0000-000020010000}"/>
    <cellStyle name="SAPBEXexcGood1 6" xfId="337" xr:uid="{00000000-0005-0000-0000-000021010000}"/>
    <cellStyle name="SAPBEXexcGood2" xfId="105" xr:uid="{00000000-0005-0000-0000-000022010000}"/>
    <cellStyle name="SAPBEXexcGood2 2" xfId="304" xr:uid="{00000000-0005-0000-0000-000023010000}"/>
    <cellStyle name="SAPBEXexcGood2 3" xfId="238" xr:uid="{00000000-0005-0000-0000-000024010000}"/>
    <cellStyle name="SAPBEXexcGood2 4" xfId="402" xr:uid="{00000000-0005-0000-0000-000025010000}"/>
    <cellStyle name="SAPBEXexcGood2 5" xfId="418" xr:uid="{00000000-0005-0000-0000-000026010000}"/>
    <cellStyle name="SAPBEXexcGood2 6" xfId="267" xr:uid="{00000000-0005-0000-0000-000027010000}"/>
    <cellStyle name="SAPBEXexcGood3" xfId="106" xr:uid="{00000000-0005-0000-0000-000028010000}"/>
    <cellStyle name="SAPBEXexcGood3 2" xfId="305" xr:uid="{00000000-0005-0000-0000-000029010000}"/>
    <cellStyle name="SAPBEXexcGood3 3" xfId="237" xr:uid="{00000000-0005-0000-0000-00002A010000}"/>
    <cellStyle name="SAPBEXexcGood3 4" xfId="398" xr:uid="{00000000-0005-0000-0000-00002B010000}"/>
    <cellStyle name="SAPBEXexcGood3 5" xfId="417" xr:uid="{00000000-0005-0000-0000-00002C010000}"/>
    <cellStyle name="SAPBEXexcGood3 6" xfId="432" xr:uid="{00000000-0005-0000-0000-00002D010000}"/>
    <cellStyle name="SAPBEXfilterDrill" xfId="107" xr:uid="{00000000-0005-0000-0000-00002E010000}"/>
    <cellStyle name="SAPBEXfilterItem" xfId="108" xr:uid="{00000000-0005-0000-0000-00002F010000}"/>
    <cellStyle name="SAPBEXfilterText" xfId="109" xr:uid="{00000000-0005-0000-0000-000030010000}"/>
    <cellStyle name="SAPBEXformats" xfId="110" xr:uid="{00000000-0005-0000-0000-000031010000}"/>
    <cellStyle name="SAPBEXformats 2" xfId="309" xr:uid="{00000000-0005-0000-0000-000032010000}"/>
    <cellStyle name="SAPBEXformats 3" xfId="233" xr:uid="{00000000-0005-0000-0000-000033010000}"/>
    <cellStyle name="SAPBEXformats 4" xfId="393" xr:uid="{00000000-0005-0000-0000-000034010000}"/>
    <cellStyle name="SAPBEXformats 5" xfId="400" xr:uid="{00000000-0005-0000-0000-000035010000}"/>
    <cellStyle name="SAPBEXformats 6" xfId="392" xr:uid="{00000000-0005-0000-0000-000036010000}"/>
    <cellStyle name="SAPBEXheaderItem" xfId="111" xr:uid="{00000000-0005-0000-0000-000037010000}"/>
    <cellStyle name="SAPBEXheaderText" xfId="112" xr:uid="{00000000-0005-0000-0000-000038010000}"/>
    <cellStyle name="SAPBEXHLevel0" xfId="113" xr:uid="{00000000-0005-0000-0000-000039010000}"/>
    <cellStyle name="SAPBEXHLevel0 2" xfId="312" xr:uid="{00000000-0005-0000-0000-00003A010000}"/>
    <cellStyle name="SAPBEXHLevel0 3" xfId="230" xr:uid="{00000000-0005-0000-0000-00003B010000}"/>
    <cellStyle name="SAPBEXHLevel0 4" xfId="287" xr:uid="{00000000-0005-0000-0000-00003C010000}"/>
    <cellStyle name="SAPBEXHLevel0 5" xfId="247" xr:uid="{00000000-0005-0000-0000-00003D010000}"/>
    <cellStyle name="SAPBEXHLevel0 6" xfId="404" xr:uid="{00000000-0005-0000-0000-00003E010000}"/>
    <cellStyle name="SAPBEXHLevel0X" xfId="114" xr:uid="{00000000-0005-0000-0000-00003F010000}"/>
    <cellStyle name="SAPBEXHLevel0X 2" xfId="313" xr:uid="{00000000-0005-0000-0000-000040010000}"/>
    <cellStyle name="SAPBEXHLevel0X 3" xfId="229" xr:uid="{00000000-0005-0000-0000-000041010000}"/>
    <cellStyle name="SAPBEXHLevel0X 4" xfId="288" xr:uid="{00000000-0005-0000-0000-000042010000}"/>
    <cellStyle name="SAPBEXHLevel0X 5" xfId="246" xr:uid="{00000000-0005-0000-0000-000043010000}"/>
    <cellStyle name="SAPBEXHLevel0X 6" xfId="268" xr:uid="{00000000-0005-0000-0000-000044010000}"/>
    <cellStyle name="SAPBEXHLevel1" xfId="115" xr:uid="{00000000-0005-0000-0000-000045010000}"/>
    <cellStyle name="SAPBEXHLevel1 2" xfId="314" xr:uid="{00000000-0005-0000-0000-000046010000}"/>
    <cellStyle name="SAPBEXHLevel1 3" xfId="228" xr:uid="{00000000-0005-0000-0000-000047010000}"/>
    <cellStyle name="SAPBEXHLevel1 4" xfId="289" xr:uid="{00000000-0005-0000-0000-000048010000}"/>
    <cellStyle name="SAPBEXHLevel1 5" xfId="245" xr:uid="{00000000-0005-0000-0000-000049010000}"/>
    <cellStyle name="SAPBEXHLevel1 6" xfId="269" xr:uid="{00000000-0005-0000-0000-00004A010000}"/>
    <cellStyle name="SAPBEXHLevel1X" xfId="116" xr:uid="{00000000-0005-0000-0000-00004B010000}"/>
    <cellStyle name="SAPBEXHLevel1X 2" xfId="315" xr:uid="{00000000-0005-0000-0000-00004C010000}"/>
    <cellStyle name="SAPBEXHLevel1X 3" xfId="227" xr:uid="{00000000-0005-0000-0000-00004D010000}"/>
    <cellStyle name="SAPBEXHLevel1X 4" xfId="290" xr:uid="{00000000-0005-0000-0000-00004E010000}"/>
    <cellStyle name="SAPBEXHLevel1X 5" xfId="244" xr:uid="{00000000-0005-0000-0000-00004F010000}"/>
    <cellStyle name="SAPBEXHLevel1X 6" xfId="386" xr:uid="{00000000-0005-0000-0000-000050010000}"/>
    <cellStyle name="SAPBEXHLevel2" xfId="117" xr:uid="{00000000-0005-0000-0000-000051010000}"/>
    <cellStyle name="SAPBEXHLevel2 2" xfId="316" xr:uid="{00000000-0005-0000-0000-000052010000}"/>
    <cellStyle name="SAPBEXHLevel2 3" xfId="226" xr:uid="{00000000-0005-0000-0000-000053010000}"/>
    <cellStyle name="SAPBEXHLevel2 4" xfId="291" xr:uid="{00000000-0005-0000-0000-000054010000}"/>
    <cellStyle name="SAPBEXHLevel2 5" xfId="405" xr:uid="{00000000-0005-0000-0000-000055010000}"/>
    <cellStyle name="SAPBEXHLevel2 6" xfId="271" xr:uid="{00000000-0005-0000-0000-000056010000}"/>
    <cellStyle name="SAPBEXHLevel2X" xfId="118" xr:uid="{00000000-0005-0000-0000-000057010000}"/>
    <cellStyle name="SAPBEXHLevel2X 2" xfId="317" xr:uid="{00000000-0005-0000-0000-000058010000}"/>
    <cellStyle name="SAPBEXHLevel2X 3" xfId="225" xr:uid="{00000000-0005-0000-0000-000059010000}"/>
    <cellStyle name="SAPBEXHLevel2X 4" xfId="292" xr:uid="{00000000-0005-0000-0000-00005A010000}"/>
    <cellStyle name="SAPBEXHLevel2X 5" xfId="407" xr:uid="{00000000-0005-0000-0000-00005B010000}"/>
    <cellStyle name="SAPBEXHLevel2X 6" xfId="421" xr:uid="{00000000-0005-0000-0000-00005C010000}"/>
    <cellStyle name="SAPBEXHLevel3" xfId="119" xr:uid="{00000000-0005-0000-0000-00005D010000}"/>
    <cellStyle name="SAPBEXHLevel3 2" xfId="318" xr:uid="{00000000-0005-0000-0000-00005E010000}"/>
    <cellStyle name="SAPBEXHLevel3 3" xfId="224" xr:uid="{00000000-0005-0000-0000-00005F010000}"/>
    <cellStyle name="SAPBEXHLevel3 4" xfId="364" xr:uid="{00000000-0005-0000-0000-000060010000}"/>
    <cellStyle name="SAPBEXHLevel3 5" xfId="403" xr:uid="{00000000-0005-0000-0000-000061010000}"/>
    <cellStyle name="SAPBEXHLevel3 6" xfId="423" xr:uid="{00000000-0005-0000-0000-000062010000}"/>
    <cellStyle name="SAPBEXHLevel3X" xfId="120" xr:uid="{00000000-0005-0000-0000-000063010000}"/>
    <cellStyle name="SAPBEXHLevel3X 2" xfId="319" xr:uid="{00000000-0005-0000-0000-000064010000}"/>
    <cellStyle name="SAPBEXHLevel3X 3" xfId="223" xr:uid="{00000000-0005-0000-0000-000065010000}"/>
    <cellStyle name="SAPBEXHLevel3X 4" xfId="367" xr:uid="{00000000-0005-0000-0000-000066010000}"/>
    <cellStyle name="SAPBEXHLevel3X 5" xfId="411" xr:uid="{00000000-0005-0000-0000-000067010000}"/>
    <cellStyle name="SAPBEXHLevel3X 6" xfId="420" xr:uid="{00000000-0005-0000-0000-000068010000}"/>
    <cellStyle name="SAPBEXchaText" xfId="121" xr:uid="{00000000-0005-0000-0000-000069010000}"/>
    <cellStyle name="SAPBEXresData" xfId="122" xr:uid="{00000000-0005-0000-0000-00006A010000}"/>
    <cellStyle name="SAPBEXresData 2" xfId="321" xr:uid="{00000000-0005-0000-0000-00006B010000}"/>
    <cellStyle name="SAPBEXresData 3" xfId="221" xr:uid="{00000000-0005-0000-0000-00006C010000}"/>
    <cellStyle name="SAPBEXresData 4" xfId="306" xr:uid="{00000000-0005-0000-0000-00006D010000}"/>
    <cellStyle name="SAPBEXresData 5" xfId="236" xr:uid="{00000000-0005-0000-0000-00006E010000}"/>
    <cellStyle name="SAPBEXresData 6" xfId="335" xr:uid="{00000000-0005-0000-0000-00006F010000}"/>
    <cellStyle name="SAPBEXresDataEmph" xfId="123" xr:uid="{00000000-0005-0000-0000-000070010000}"/>
    <cellStyle name="SAPBEXresDataEmph 2" xfId="322" xr:uid="{00000000-0005-0000-0000-000071010000}"/>
    <cellStyle name="SAPBEXresDataEmph 3" xfId="220" xr:uid="{00000000-0005-0000-0000-000072010000}"/>
    <cellStyle name="SAPBEXresDataEmph 4" xfId="307" xr:uid="{00000000-0005-0000-0000-000073010000}"/>
    <cellStyle name="SAPBEXresDataEmph 5" xfId="235" xr:uid="{00000000-0005-0000-0000-000074010000}"/>
    <cellStyle name="SAPBEXresDataEmph 6" xfId="397" xr:uid="{00000000-0005-0000-0000-000075010000}"/>
    <cellStyle name="SAPBEXresItem" xfId="124" xr:uid="{00000000-0005-0000-0000-000076010000}"/>
    <cellStyle name="SAPBEXresItem 2" xfId="323" xr:uid="{00000000-0005-0000-0000-000077010000}"/>
    <cellStyle name="SAPBEXresItem 3" xfId="219" xr:uid="{00000000-0005-0000-0000-000078010000}"/>
    <cellStyle name="SAPBEXresItem 4" xfId="308" xr:uid="{00000000-0005-0000-0000-000079010000}"/>
    <cellStyle name="SAPBEXresItem 5" xfId="234" xr:uid="{00000000-0005-0000-0000-00007A010000}"/>
    <cellStyle name="SAPBEXresItem 6" xfId="396" xr:uid="{00000000-0005-0000-0000-00007B010000}"/>
    <cellStyle name="SAPBEXresItemX" xfId="125" xr:uid="{00000000-0005-0000-0000-00007C010000}"/>
    <cellStyle name="SAPBEXresItemX 2" xfId="324" xr:uid="{00000000-0005-0000-0000-00007D010000}"/>
    <cellStyle name="SAPBEXresItemX 3" xfId="218" xr:uid="{00000000-0005-0000-0000-00007E010000}"/>
    <cellStyle name="SAPBEXresItemX 4" xfId="310" xr:uid="{00000000-0005-0000-0000-00007F010000}"/>
    <cellStyle name="SAPBEXresItemX 5" xfId="232" xr:uid="{00000000-0005-0000-0000-000080010000}"/>
    <cellStyle name="SAPBEXresItemX 6" xfId="394" xr:uid="{00000000-0005-0000-0000-000081010000}"/>
    <cellStyle name="SAPBEXstdData" xfId="126" xr:uid="{00000000-0005-0000-0000-000082010000}"/>
    <cellStyle name="SAPBEXstdData 2" xfId="325" xr:uid="{00000000-0005-0000-0000-000083010000}"/>
    <cellStyle name="SAPBEXstdData 2 2" xfId="452" xr:uid="{00000000-0005-0000-0000-000084010000}"/>
    <cellStyle name="SAPBEXstdData 3" xfId="217" xr:uid="{00000000-0005-0000-0000-000085010000}"/>
    <cellStyle name="SAPBEXstdData 4" xfId="311" xr:uid="{00000000-0005-0000-0000-000086010000}"/>
    <cellStyle name="SAPBEXstdData 5" xfId="231" xr:uid="{00000000-0005-0000-0000-000087010000}"/>
    <cellStyle name="SAPBEXstdData 6" xfId="282" xr:uid="{00000000-0005-0000-0000-000088010000}"/>
    <cellStyle name="SAPBEXstdData_T_29_VH_ soc. star._2020" xfId="454" xr:uid="{00000000-0005-0000-0000-000089010000}"/>
    <cellStyle name="SAPBEXstdDataEmph" xfId="127" xr:uid="{00000000-0005-0000-0000-00008A010000}"/>
    <cellStyle name="SAPBEXstdDataEmph 2" xfId="326" xr:uid="{00000000-0005-0000-0000-00008B010000}"/>
    <cellStyle name="SAPBEXstdDataEmph 3" xfId="216" xr:uid="{00000000-0005-0000-0000-00008C010000}"/>
    <cellStyle name="SAPBEXstdDataEmph 4" xfId="320" xr:uid="{00000000-0005-0000-0000-00008D010000}"/>
    <cellStyle name="SAPBEXstdDataEmph 5" xfId="222" xr:uid="{00000000-0005-0000-0000-00008E010000}"/>
    <cellStyle name="SAPBEXstdDataEmph 6" xfId="286" xr:uid="{00000000-0005-0000-0000-00008F010000}"/>
    <cellStyle name="SAPBEXstdItem" xfId="128" xr:uid="{00000000-0005-0000-0000-000090010000}"/>
    <cellStyle name="SAPBEXstdItem 2" xfId="327" xr:uid="{00000000-0005-0000-0000-000091010000}"/>
    <cellStyle name="SAPBEXstdItem 3" xfId="215" xr:uid="{00000000-0005-0000-0000-000092010000}"/>
    <cellStyle name="SAPBEXstdItem 4" xfId="329" xr:uid="{00000000-0005-0000-0000-000093010000}"/>
    <cellStyle name="SAPBEXstdItem 5" xfId="213" xr:uid="{00000000-0005-0000-0000-000094010000}"/>
    <cellStyle name="SAPBEXstdItem 6" xfId="342" xr:uid="{00000000-0005-0000-0000-000095010000}"/>
    <cellStyle name="SAPBEXstdItem 7" xfId="453" xr:uid="{00000000-0005-0000-0000-000096010000}"/>
    <cellStyle name="SAPBEXstdItemX" xfId="129" xr:uid="{00000000-0005-0000-0000-000097010000}"/>
    <cellStyle name="SAPBEXstdItemX 2" xfId="328" xr:uid="{00000000-0005-0000-0000-000098010000}"/>
    <cellStyle name="SAPBEXstdItemX 3" xfId="214" xr:uid="{00000000-0005-0000-0000-000099010000}"/>
    <cellStyle name="SAPBEXstdItemX 4" xfId="416" xr:uid="{00000000-0005-0000-0000-00009A010000}"/>
    <cellStyle name="SAPBEXstdItemX 5" xfId="429" xr:uid="{00000000-0005-0000-0000-00009B010000}"/>
    <cellStyle name="SAPBEXstdItemX 6" xfId="401" xr:uid="{00000000-0005-0000-0000-00009C010000}"/>
    <cellStyle name="SAPBEXtitle" xfId="130" xr:uid="{00000000-0005-0000-0000-00009D010000}"/>
    <cellStyle name="SAPBEXundefined" xfId="131" xr:uid="{00000000-0005-0000-0000-00009E010000}"/>
    <cellStyle name="SAPBEXundefined 2" xfId="330" xr:uid="{00000000-0005-0000-0000-00009F010000}"/>
    <cellStyle name="SAPBEXundefined 3" xfId="212" xr:uid="{00000000-0005-0000-0000-0000A0010000}"/>
    <cellStyle name="SAPBEXundefined 4" xfId="415" xr:uid="{00000000-0005-0000-0000-0000A1010000}"/>
    <cellStyle name="SAPBEXundefined 5" xfId="428" xr:uid="{00000000-0005-0000-0000-0000A2010000}"/>
    <cellStyle name="SAPBEXundefined 6" xfId="431" xr:uid="{00000000-0005-0000-0000-0000A3010000}"/>
    <cellStyle name="Spolu" xfId="156" builtinId="25" customBuiltin="1"/>
    <cellStyle name="Štýl 1" xfId="132" xr:uid="{00000000-0005-0000-0000-0000A5010000}"/>
    <cellStyle name="Štýl 2" xfId="133" xr:uid="{00000000-0005-0000-0000-0000A6010000}"/>
    <cellStyle name="Text upozornenia" xfId="154" builtinId="11" customBuiltin="1"/>
    <cellStyle name="Title" xfId="134" xr:uid="{00000000-0005-0000-0000-0000A8010000}"/>
    <cellStyle name="Titul 2" xfId="191" xr:uid="{00000000-0005-0000-0000-0000AA010000}"/>
    <cellStyle name="Total" xfId="135" xr:uid="{00000000-0005-0000-0000-0000AB010000}"/>
    <cellStyle name="Total 2" xfId="136" xr:uid="{00000000-0005-0000-0000-0000AC010000}"/>
    <cellStyle name="Total 2 2" xfId="333" xr:uid="{00000000-0005-0000-0000-0000AD010000}"/>
    <cellStyle name="Total 2 3" xfId="210" xr:uid="{00000000-0005-0000-0000-0000AE010000}"/>
    <cellStyle name="Total 2 4" xfId="395" xr:uid="{00000000-0005-0000-0000-0000AF010000}"/>
    <cellStyle name="Total 2 5" xfId="412" xr:uid="{00000000-0005-0000-0000-0000B0010000}"/>
    <cellStyle name="Total 2 6" xfId="433" xr:uid="{00000000-0005-0000-0000-0000B1010000}"/>
    <cellStyle name="Total 3" xfId="137" xr:uid="{00000000-0005-0000-0000-0000B2010000}"/>
    <cellStyle name="Total 3 2" xfId="334" xr:uid="{00000000-0005-0000-0000-0000B3010000}"/>
    <cellStyle name="Total 3 3" xfId="209" xr:uid="{00000000-0005-0000-0000-0000B4010000}"/>
    <cellStyle name="Total 3 4" xfId="413" xr:uid="{00000000-0005-0000-0000-0000B5010000}"/>
    <cellStyle name="Total 3 5" xfId="426" xr:uid="{00000000-0005-0000-0000-0000B6010000}"/>
    <cellStyle name="Total 3 6" xfId="425" xr:uid="{00000000-0005-0000-0000-0000B7010000}"/>
    <cellStyle name="Total 4" xfId="332" xr:uid="{00000000-0005-0000-0000-0000B8010000}"/>
    <cellStyle name="Total 5" xfId="211" xr:uid="{00000000-0005-0000-0000-0000B9010000}"/>
    <cellStyle name="Total 6" xfId="414" xr:uid="{00000000-0005-0000-0000-0000BA010000}"/>
    <cellStyle name="Total 7" xfId="427" xr:uid="{00000000-0005-0000-0000-0000BB010000}"/>
    <cellStyle name="Total 8" xfId="430" xr:uid="{00000000-0005-0000-0000-0000BC010000}"/>
    <cellStyle name="Vstup" xfId="149" builtinId="20" customBuiltin="1"/>
    <cellStyle name="Výpočet" xfId="151" builtinId="22" customBuiltin="1"/>
    <cellStyle name="Výstup" xfId="150" builtinId="21" customBuiltin="1"/>
    <cellStyle name="Vysvetľujúci text" xfId="155" builtinId="53" customBuiltin="1"/>
    <cellStyle name="Warning Text" xfId="138" xr:uid="{00000000-0005-0000-0000-0000C1010000}"/>
    <cellStyle name="Zlá" xfId="147" builtinId="27" customBuiltin="1"/>
    <cellStyle name="Zvýraznenie1" xfId="157" builtinId="29" customBuiltin="1"/>
    <cellStyle name="Zvýraznenie2" xfId="161" builtinId="33" customBuiltin="1"/>
    <cellStyle name="Zvýraznenie3" xfId="165" builtinId="37" customBuiltin="1"/>
    <cellStyle name="Zvýraznenie4" xfId="169" builtinId="41" customBuiltin="1"/>
    <cellStyle name="Zvýraznenie5" xfId="173" builtinId="45" customBuiltin="1"/>
    <cellStyle name="Zvýraznenie6" xfId="177" builtinId="49" customBuiltin="1"/>
  </cellStyles>
  <dxfs count="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7"/>
      <tableStyleElement type="headerRow" dxfId="6"/>
    </tableStyle>
  </tableStyles>
  <colors>
    <mruColors>
      <color rgb="FF00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3.xml"/><Relationship Id="rId47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48" Type="http://schemas.openxmlformats.org/officeDocument/2006/relationships/customXml" Target="../customXml/item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hena11\zd_adr_sfr\Documents%20and%20Settings\mederly\Local%20Settings\Temporary%20Internet%20Files\OLK185F\struktura%20zamestnancov%20po%20fakultach_PM%2004-12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ZDY%20a%20po&#269;ty%20zam/Mzdy%20a%20po&#269;ty%20zamest_%20za%20rok%202019/Po&#269;ty%20zam%20a%20platy_rok_2019-27022020-vi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.bosnak/Desktop/V&#253;ro&#269;n&#225;%20spr&#225;va%202020/rozpracovane%20podklady/Tabulky_VSH_2020_VV&#353;_pre%20J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y"/>
      <sheetName val="struktura profesorov"/>
      <sheetName val="struktura docentov"/>
      <sheetName val="T7-systemizacia po fakultach"/>
      <sheetName val="T8-vek profesorov"/>
      <sheetName val="T9-vek docentov"/>
      <sheetName val="10-ostatní_s_PhD"/>
      <sheetName val="studetni verzus miesta"/>
      <sheetName val="vahy"/>
      <sheetName val="nepublikova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>
        <row r="1">
          <cell r="B1">
            <v>1</v>
          </cell>
        </row>
        <row r="2">
          <cell r="B2">
            <v>0.3</v>
          </cell>
        </row>
        <row r="3">
          <cell r="B3">
            <v>3</v>
          </cell>
        </row>
        <row r="4">
          <cell r="B4">
            <v>0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Platy-2019_4-Q (vš.zdroje)"/>
      <sheetName val="Platy-2019_4-Q 111)"/>
      <sheetName val="Platy-2019_4-Q (vybrané)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6_Zamestnanci a mzdy_databáza"/>
      <sheetName val="T6a_Zamestnanci a mzdy_ženy_dat"/>
      <sheetName val="Kultúra a šport_2020"/>
      <sheetName val="T10 - Platy_2016"/>
      <sheetName val="T10 - Platy_2020"/>
      <sheetName val="T_18_soc. štip_2015_2016"/>
      <sheetName val="T_18_soc. štip_2019_2020"/>
      <sheetName val="T19 - Ubytovanie_2015_2016"/>
      <sheetName val="T19 - Ubytovanie_2019_2020"/>
      <sheetName val="T_20a_Súvaha_A_2016"/>
      <sheetName val="T_20a_Súvaha_A_2020"/>
      <sheetName val="T_20b_Súvaha_P_2016 "/>
      <sheetName val="T_20b_Súvaha_P_2020 "/>
      <sheetName val="T_21_Výnosy_2016"/>
      <sheetName val="T_21_Výnosy_2020"/>
      <sheetName val="T22_Náklady_2016"/>
      <sheetName val="T22_Náklady_2020"/>
      <sheetName val="T_23_VH_2016"/>
      <sheetName val="T_23_VH_2020"/>
      <sheetName val="T_27_Náklady_soc. star._2020"/>
      <sheetName val="T_28_Výnosy_soc.star._2020"/>
      <sheetName val="T_29_VH_ soc. star._2020"/>
      <sheetName val="384 -rok 20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4">
          <cell r="H24">
            <v>17565350</v>
          </cell>
          <cell r="I24">
            <v>12397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9:G20"/>
  <sheetViews>
    <sheetView topLeftCell="A7" zoomScale="85" zoomScaleNormal="85" workbookViewId="0">
      <selection activeCell="A25" sqref="A25"/>
    </sheetView>
  </sheetViews>
  <sheetFormatPr defaultRowHeight="14.4" x14ac:dyDescent="0.3"/>
  <cols>
    <col min="1" max="1" width="81.5546875" customWidth="1"/>
  </cols>
  <sheetData>
    <row r="9" spans="1:5" x14ac:dyDescent="0.3">
      <c r="A9" s="243"/>
      <c r="B9" s="243"/>
      <c r="C9" s="243"/>
      <c r="D9" s="243"/>
      <c r="E9" s="302"/>
    </row>
    <row r="14" spans="1:5" ht="23.4" x14ac:dyDescent="0.3">
      <c r="A14" s="7" t="s">
        <v>618</v>
      </c>
      <c r="B14" s="243"/>
      <c r="C14" s="243"/>
      <c r="D14" s="243"/>
      <c r="E14" s="243"/>
    </row>
    <row r="15" spans="1:5" ht="23.4" x14ac:dyDescent="0.3">
      <c r="A15" s="7" t="s">
        <v>0</v>
      </c>
      <c r="B15" s="243"/>
      <c r="C15" s="243"/>
      <c r="D15" s="243"/>
      <c r="E15" s="243"/>
    </row>
    <row r="19" spans="1:7" x14ac:dyDescent="0.3">
      <c r="A19" s="19"/>
      <c r="B19" s="243"/>
      <c r="C19" s="243"/>
      <c r="D19" s="243"/>
      <c r="E19" s="243"/>
      <c r="F19" s="243"/>
      <c r="G19" s="243"/>
    </row>
    <row r="20" spans="1:7" x14ac:dyDescent="0.3">
      <c r="A20" s="19"/>
      <c r="B20" s="243"/>
      <c r="C20" s="243"/>
      <c r="D20" s="243"/>
      <c r="E20" s="243"/>
      <c r="F20" s="243"/>
      <c r="G20" s="302"/>
    </row>
  </sheetData>
  <phoneticPr fontId="57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P39"/>
  <sheetViews>
    <sheetView zoomScaleNormal="100" workbookViewId="0">
      <selection sqref="A1:N1"/>
    </sheetView>
  </sheetViews>
  <sheetFormatPr defaultColWidth="8.88671875" defaultRowHeight="14.4" x14ac:dyDescent="0.3"/>
  <cols>
    <col min="1" max="14" width="9.6640625" style="243" customWidth="1"/>
    <col min="15" max="16384" width="8.88671875" style="243"/>
  </cols>
  <sheetData>
    <row r="1" spans="1:16" ht="44.25" customHeight="1" thickBot="1" x14ac:dyDescent="0.35">
      <c r="A1" s="1687" t="s">
        <v>969</v>
      </c>
      <c r="B1" s="1687"/>
      <c r="C1" s="1687"/>
      <c r="D1" s="1687"/>
      <c r="E1" s="1687"/>
      <c r="F1" s="1687"/>
      <c r="G1" s="1687"/>
      <c r="H1" s="1687"/>
      <c r="I1" s="1687"/>
      <c r="J1" s="1687"/>
      <c r="K1" s="1687"/>
      <c r="L1" s="1687"/>
      <c r="M1" s="1687"/>
      <c r="N1" s="1687"/>
    </row>
    <row r="2" spans="1:16" ht="15" thickBot="1" x14ac:dyDescent="0.35">
      <c r="A2" s="1688" t="s">
        <v>181</v>
      </c>
      <c r="B2" s="1691" t="s">
        <v>116</v>
      </c>
      <c r="C2" s="1692"/>
      <c r="D2" s="1692"/>
      <c r="E2" s="1692"/>
      <c r="F2" s="1692"/>
      <c r="G2" s="1693"/>
      <c r="H2" s="1694" t="s">
        <v>182</v>
      </c>
      <c r="I2" s="1694"/>
      <c r="J2" s="1694"/>
      <c r="K2" s="1694"/>
      <c r="L2" s="1694"/>
      <c r="M2" s="1694"/>
      <c r="N2" s="1695"/>
    </row>
    <row r="3" spans="1:16" x14ac:dyDescent="0.3">
      <c r="A3" s="1689"/>
      <c r="B3" s="1696" t="s">
        <v>183</v>
      </c>
      <c r="C3" s="1697"/>
      <c r="D3" s="1696" t="s">
        <v>184</v>
      </c>
      <c r="E3" s="1697"/>
      <c r="F3" s="1696" t="s">
        <v>185</v>
      </c>
      <c r="G3" s="1697"/>
      <c r="H3" s="1698" t="s">
        <v>181</v>
      </c>
      <c r="I3" s="1700" t="s">
        <v>186</v>
      </c>
      <c r="J3" s="1701"/>
      <c r="K3" s="1700" t="s">
        <v>187</v>
      </c>
      <c r="L3" s="1701"/>
      <c r="M3" s="1700" t="s">
        <v>188</v>
      </c>
      <c r="N3" s="1701"/>
    </row>
    <row r="4" spans="1:16" ht="15" thickBot="1" x14ac:dyDescent="0.35">
      <c r="A4" s="1690"/>
      <c r="B4" s="199" t="s">
        <v>189</v>
      </c>
      <c r="C4" s="200" t="s">
        <v>190</v>
      </c>
      <c r="D4" s="199" t="s">
        <v>189</v>
      </c>
      <c r="E4" s="200" t="s">
        <v>190</v>
      </c>
      <c r="F4" s="199" t="s">
        <v>189</v>
      </c>
      <c r="G4" s="200" t="s">
        <v>190</v>
      </c>
      <c r="H4" s="1699"/>
      <c r="I4" s="788" t="s">
        <v>189</v>
      </c>
      <c r="J4" s="789" t="s">
        <v>190</v>
      </c>
      <c r="K4" s="788" t="s">
        <v>189</v>
      </c>
      <c r="L4" s="789" t="s">
        <v>190</v>
      </c>
      <c r="M4" s="788" t="s">
        <v>189</v>
      </c>
      <c r="N4" s="789" t="s">
        <v>190</v>
      </c>
    </row>
    <row r="5" spans="1:16" ht="15" thickBot="1" x14ac:dyDescent="0.35">
      <c r="A5" s="1588" t="s">
        <v>191</v>
      </c>
      <c r="B5" s="1589"/>
      <c r="C5" s="1589"/>
      <c r="D5" s="1589"/>
      <c r="E5" s="1589"/>
      <c r="F5" s="1589"/>
      <c r="G5" s="1590"/>
      <c r="H5" s="1685" t="s">
        <v>191</v>
      </c>
      <c r="I5" s="1685"/>
      <c r="J5" s="1685"/>
      <c r="K5" s="1685"/>
      <c r="L5" s="1685"/>
      <c r="M5" s="1685"/>
      <c r="N5" s="1686"/>
    </row>
    <row r="6" spans="1:16" x14ac:dyDescent="0.3">
      <c r="A6" s="79" t="s">
        <v>192</v>
      </c>
      <c r="B6" s="80">
        <v>24250</v>
      </c>
      <c r="C6" s="81">
        <f t="shared" ref="C6:C15" si="0">B6/SUM(B$6:B$15)</f>
        <v>0.69937128684316774</v>
      </c>
      <c r="D6" s="80">
        <v>21815</v>
      </c>
      <c r="E6" s="81">
        <f t="shared" ref="E6:E15" si="1">D6/SUM(D$6:D$15)</f>
        <v>0.70632993362473695</v>
      </c>
      <c r="F6" s="80">
        <v>20073</v>
      </c>
      <c r="G6" s="81">
        <f>+F6/SUM(F$6:F$15)</f>
        <v>0.71817531305903404</v>
      </c>
      <c r="H6" s="68" t="s">
        <v>192</v>
      </c>
      <c r="I6" s="53">
        <v>13657</v>
      </c>
      <c r="J6" s="82">
        <f t="shared" ref="J6:J15" si="2">I6/SUM(I$6:I$15)</f>
        <v>0.72274555461473333</v>
      </c>
      <c r="K6" s="53">
        <v>12168</v>
      </c>
      <c r="L6" s="82">
        <f t="shared" ref="L6:L15" si="3">K6/SUM(K$6:K$15)</f>
        <v>0.7310742609949531</v>
      </c>
      <c r="M6" s="53">
        <v>11231</v>
      </c>
      <c r="N6" s="82">
        <f>+M6/SUM(M$6:M$15)</f>
        <v>0.74550282110852972</v>
      </c>
    </row>
    <row r="7" spans="1:16" x14ac:dyDescent="0.3">
      <c r="A7" s="201" t="s">
        <v>193</v>
      </c>
      <c r="B7" s="343">
        <v>8199</v>
      </c>
      <c r="C7" s="344">
        <f t="shared" si="0"/>
        <v>0.23645959508565495</v>
      </c>
      <c r="D7" s="343">
        <v>7051</v>
      </c>
      <c r="E7" s="344">
        <f t="shared" si="1"/>
        <v>0.22829852679294155</v>
      </c>
      <c r="F7" s="343">
        <v>6175</v>
      </c>
      <c r="G7" s="344">
        <f t="shared" ref="G7:G14" si="4">F7/SUM(F$6:F$15)</f>
        <v>0.22093023255813954</v>
      </c>
      <c r="H7" s="345" t="s">
        <v>193</v>
      </c>
      <c r="I7" s="274">
        <v>4055</v>
      </c>
      <c r="J7" s="346">
        <f t="shared" si="2"/>
        <v>0.21459568162574089</v>
      </c>
      <c r="K7" s="274">
        <v>3385</v>
      </c>
      <c r="L7" s="346">
        <f t="shared" si="3"/>
        <v>0.20337659216534487</v>
      </c>
      <c r="M7" s="274">
        <v>2926</v>
      </c>
      <c r="N7" s="346">
        <f t="shared" ref="N7:N14" si="5">M7/SUM(M$6:M$15)</f>
        <v>0.19422502489213408</v>
      </c>
    </row>
    <row r="8" spans="1:16" x14ac:dyDescent="0.3">
      <c r="A8" s="201" t="s">
        <v>194</v>
      </c>
      <c r="B8" s="343">
        <v>837</v>
      </c>
      <c r="C8" s="344">
        <f t="shared" si="0"/>
        <v>2.4139124415988925E-2</v>
      </c>
      <c r="D8" s="343">
        <v>710</v>
      </c>
      <c r="E8" s="344">
        <f t="shared" si="1"/>
        <v>2.2988505747126436E-2</v>
      </c>
      <c r="F8" s="343">
        <v>588</v>
      </c>
      <c r="G8" s="344">
        <f t="shared" si="4"/>
        <v>2.1037567084078713E-2</v>
      </c>
      <c r="H8" s="345" t="s">
        <v>194</v>
      </c>
      <c r="I8" s="274">
        <v>390</v>
      </c>
      <c r="J8" s="346">
        <f t="shared" si="2"/>
        <v>2.0639288738357325E-2</v>
      </c>
      <c r="K8" s="274">
        <v>323</v>
      </c>
      <c r="L8" s="346">
        <f t="shared" si="3"/>
        <v>1.9406392694063926E-2</v>
      </c>
      <c r="M8" s="274">
        <v>259</v>
      </c>
      <c r="N8" s="346">
        <f t="shared" si="5"/>
        <v>1.7192167275141057E-2</v>
      </c>
    </row>
    <row r="9" spans="1:16" x14ac:dyDescent="0.3">
      <c r="A9" s="201" t="s">
        <v>195</v>
      </c>
      <c r="B9" s="343">
        <v>499</v>
      </c>
      <c r="C9" s="344">
        <f t="shared" si="0"/>
        <v>1.4391186479783123E-2</v>
      </c>
      <c r="D9" s="343">
        <v>461</v>
      </c>
      <c r="E9" s="344">
        <f t="shared" si="1"/>
        <v>1.4926339647077869E-2</v>
      </c>
      <c r="F9" s="343">
        <v>376</v>
      </c>
      <c r="G9" s="344">
        <f t="shared" si="4"/>
        <v>1.3452593917710197E-2</v>
      </c>
      <c r="H9" s="345" t="s">
        <v>195</v>
      </c>
      <c r="I9" s="274">
        <v>261</v>
      </c>
      <c r="J9" s="346">
        <f t="shared" si="2"/>
        <v>1.3812447078746825E-2</v>
      </c>
      <c r="K9" s="274">
        <v>244</v>
      </c>
      <c r="L9" s="346">
        <f t="shared" si="3"/>
        <v>1.4659937515020427E-2</v>
      </c>
      <c r="M9" s="274">
        <v>195</v>
      </c>
      <c r="N9" s="346">
        <f t="shared" si="5"/>
        <v>1.2943909724527049E-2</v>
      </c>
    </row>
    <row r="10" spans="1:16" x14ac:dyDescent="0.3">
      <c r="A10" s="201" t="s">
        <v>196</v>
      </c>
      <c r="B10" s="343">
        <v>363</v>
      </c>
      <c r="C10" s="344">
        <f t="shared" si="0"/>
        <v>1.0468939262848243E-2</v>
      </c>
      <c r="D10" s="343">
        <v>338</v>
      </c>
      <c r="E10" s="344">
        <f t="shared" si="1"/>
        <v>1.0943823862716529E-2</v>
      </c>
      <c r="F10" s="343">
        <v>299</v>
      </c>
      <c r="G10" s="344">
        <f t="shared" si="4"/>
        <v>1.0697674418604652E-2</v>
      </c>
      <c r="H10" s="345" t="s">
        <v>196</v>
      </c>
      <c r="I10" s="274">
        <v>210</v>
      </c>
      <c r="J10" s="346">
        <f t="shared" si="2"/>
        <v>1.111346316680779E-2</v>
      </c>
      <c r="K10" s="274">
        <v>198</v>
      </c>
      <c r="L10" s="346">
        <f t="shared" si="3"/>
        <v>1.1896178803172314E-2</v>
      </c>
      <c r="M10" s="274">
        <v>177</v>
      </c>
      <c r="N10" s="346">
        <f t="shared" si="5"/>
        <v>1.174908728841686E-2</v>
      </c>
    </row>
    <row r="11" spans="1:16" x14ac:dyDescent="0.3">
      <c r="A11" s="201" t="s">
        <v>197</v>
      </c>
      <c r="B11" s="343">
        <v>300</v>
      </c>
      <c r="C11" s="344">
        <f t="shared" si="0"/>
        <v>8.6520159197092921E-3</v>
      </c>
      <c r="D11" s="343">
        <v>287</v>
      </c>
      <c r="E11" s="344">
        <f t="shared" si="1"/>
        <v>9.2925368301764611E-3</v>
      </c>
      <c r="F11" s="343">
        <v>246</v>
      </c>
      <c r="G11" s="344">
        <f t="shared" si="4"/>
        <v>8.8014311270125222E-3</v>
      </c>
      <c r="H11" s="345" t="s">
        <v>197</v>
      </c>
      <c r="I11" s="274">
        <v>196</v>
      </c>
      <c r="J11" s="346">
        <f t="shared" si="2"/>
        <v>1.0372565622353938E-2</v>
      </c>
      <c r="K11" s="274">
        <v>194</v>
      </c>
      <c r="L11" s="346">
        <f t="shared" si="3"/>
        <v>1.1655851958663782E-2</v>
      </c>
      <c r="M11" s="274">
        <v>166</v>
      </c>
      <c r="N11" s="346">
        <f t="shared" si="5"/>
        <v>1.1018918021905078E-2</v>
      </c>
    </row>
    <row r="12" spans="1:16" x14ac:dyDescent="0.3">
      <c r="A12" s="201" t="s">
        <v>198</v>
      </c>
      <c r="B12" s="343">
        <v>148</v>
      </c>
      <c r="C12" s="344">
        <f t="shared" si="0"/>
        <v>4.2683278537232507E-3</v>
      </c>
      <c r="D12" s="343">
        <v>147</v>
      </c>
      <c r="E12" s="344">
        <f t="shared" si="1"/>
        <v>4.7595920349684309E-3</v>
      </c>
      <c r="F12" s="343">
        <v>125</v>
      </c>
      <c r="G12" s="344">
        <f t="shared" si="4"/>
        <v>4.4722719141323791E-3</v>
      </c>
      <c r="H12" s="345" t="s">
        <v>198</v>
      </c>
      <c r="I12" s="274">
        <v>82</v>
      </c>
      <c r="J12" s="346">
        <f t="shared" si="2"/>
        <v>4.3395427603725653E-3</v>
      </c>
      <c r="K12" s="274">
        <v>87</v>
      </c>
      <c r="L12" s="346">
        <f t="shared" si="3"/>
        <v>5.2271088680605621E-3</v>
      </c>
      <c r="M12" s="274">
        <v>72</v>
      </c>
      <c r="N12" s="346">
        <f t="shared" si="5"/>
        <v>4.7792897444407564E-3</v>
      </c>
    </row>
    <row r="13" spans="1:16" x14ac:dyDescent="0.3">
      <c r="A13" s="201" t="s">
        <v>199</v>
      </c>
      <c r="B13" s="343">
        <v>46</v>
      </c>
      <c r="C13" s="344">
        <f t="shared" si="0"/>
        <v>1.3266424410220915E-3</v>
      </c>
      <c r="D13" s="343">
        <v>46</v>
      </c>
      <c r="E13" s="344">
        <f t="shared" si="1"/>
        <v>1.489396146996924E-3</v>
      </c>
      <c r="F13" s="343">
        <v>40</v>
      </c>
      <c r="G13" s="344">
        <f t="shared" si="4"/>
        <v>1.4311270125223613E-3</v>
      </c>
      <c r="H13" s="345" t="s">
        <v>199</v>
      </c>
      <c r="I13" s="274">
        <v>26</v>
      </c>
      <c r="J13" s="346">
        <f t="shared" si="2"/>
        <v>1.375952582557155E-3</v>
      </c>
      <c r="K13" s="274">
        <v>26</v>
      </c>
      <c r="L13" s="346">
        <f t="shared" si="3"/>
        <v>1.5621244893054553E-3</v>
      </c>
      <c r="M13" s="274">
        <v>21</v>
      </c>
      <c r="N13" s="346">
        <f t="shared" si="5"/>
        <v>1.3939595087952208E-3</v>
      </c>
      <c r="P13" s="60"/>
    </row>
    <row r="14" spans="1:16" x14ac:dyDescent="0.3">
      <c r="A14" s="201" t="s">
        <v>200</v>
      </c>
      <c r="B14" s="343">
        <v>15</v>
      </c>
      <c r="C14" s="344">
        <f t="shared" si="0"/>
        <v>4.3260079598546461E-4</v>
      </c>
      <c r="D14" s="343">
        <v>15</v>
      </c>
      <c r="E14" s="344">
        <f t="shared" si="1"/>
        <v>4.8567265662943174E-4</v>
      </c>
      <c r="F14" s="343">
        <v>14</v>
      </c>
      <c r="G14" s="344">
        <f t="shared" si="4"/>
        <v>5.008944543828265E-4</v>
      </c>
      <c r="H14" s="345" t="s">
        <v>200</v>
      </c>
      <c r="I14" s="274">
        <v>9</v>
      </c>
      <c r="J14" s="346">
        <f t="shared" si="2"/>
        <v>4.7629127857747673E-4</v>
      </c>
      <c r="K14" s="274">
        <v>9</v>
      </c>
      <c r="L14" s="346">
        <f t="shared" si="3"/>
        <v>5.4073540014419608E-4</v>
      </c>
      <c r="M14" s="274">
        <v>9</v>
      </c>
      <c r="N14" s="346">
        <f t="shared" si="5"/>
        <v>5.9741121805509455E-4</v>
      </c>
    </row>
    <row r="15" spans="1:16" ht="15" thickBot="1" x14ac:dyDescent="0.35">
      <c r="A15" s="83" t="s">
        <v>201</v>
      </c>
      <c r="B15" s="202">
        <v>17</v>
      </c>
      <c r="C15" s="203">
        <f t="shared" si="0"/>
        <v>4.9028090211685989E-4</v>
      </c>
      <c r="D15" s="202">
        <v>15</v>
      </c>
      <c r="E15" s="203">
        <f t="shared" si="1"/>
        <v>4.8567265662943174E-4</v>
      </c>
      <c r="F15" s="202">
        <v>14</v>
      </c>
      <c r="G15" s="203">
        <f>+F15/SUM(F$6:F$15)</f>
        <v>5.008944543828265E-4</v>
      </c>
      <c r="H15" s="69" t="s">
        <v>201</v>
      </c>
      <c r="I15" s="204">
        <v>10</v>
      </c>
      <c r="J15" s="205">
        <f t="shared" si="2"/>
        <v>5.292125317527519E-4</v>
      </c>
      <c r="K15" s="204">
        <v>10</v>
      </c>
      <c r="L15" s="205">
        <f t="shared" si="3"/>
        <v>6.0081711127132897E-4</v>
      </c>
      <c r="M15" s="204">
        <v>9</v>
      </c>
      <c r="N15" s="205">
        <f>+M15/SUM(M$6:M$15)</f>
        <v>5.9741121805509455E-4</v>
      </c>
    </row>
    <row r="16" spans="1:16" ht="12.75" customHeight="1" thickBot="1" x14ac:dyDescent="0.35">
      <c r="A16" s="1588" t="s">
        <v>202</v>
      </c>
      <c r="B16" s="1589"/>
      <c r="C16" s="1589"/>
      <c r="D16" s="1589"/>
      <c r="E16" s="1589"/>
      <c r="F16" s="1589"/>
      <c r="G16" s="1590"/>
      <c r="H16" s="1685" t="s">
        <v>202</v>
      </c>
      <c r="I16" s="1685"/>
      <c r="J16" s="1685"/>
      <c r="K16" s="1685"/>
      <c r="L16" s="1685"/>
      <c r="M16" s="1685"/>
      <c r="N16" s="1686"/>
    </row>
    <row r="17" spans="1:15" x14ac:dyDescent="0.3">
      <c r="A17" s="84" t="s">
        <v>192</v>
      </c>
      <c r="B17" s="85">
        <v>873</v>
      </c>
      <c r="C17" s="81">
        <f t="shared" ref="C17:C26" si="6">B17/SUM(B$17:B$26)</f>
        <v>0.12541301537135469</v>
      </c>
      <c r="D17" s="80">
        <v>744</v>
      </c>
      <c r="E17" s="81">
        <f t="shared" ref="E17:E26" si="7">D17/SUM(D$17:D$26)</f>
        <v>0.11988398324202384</v>
      </c>
      <c r="F17" s="80">
        <v>542</v>
      </c>
      <c r="G17" s="81">
        <f t="shared" ref="G17:G26" si="8">F17/SUM(F$17:F$26)</f>
        <v>0.11058967557641297</v>
      </c>
      <c r="H17" s="70" t="s">
        <v>192</v>
      </c>
      <c r="I17" s="58">
        <v>624</v>
      </c>
      <c r="J17" s="82">
        <f t="shared" ref="J17:J26" si="9">I17/SUM(I$17:I$26)</f>
        <v>0.13681210260907695</v>
      </c>
      <c r="K17" s="53">
        <v>534</v>
      </c>
      <c r="L17" s="82">
        <f t="shared" ref="L17:L26" si="10">K17/SUM(K$17:K$26)</f>
        <v>0.13393528969149737</v>
      </c>
      <c r="M17" s="53">
        <v>395</v>
      </c>
      <c r="N17" s="82">
        <f t="shared" ref="N17:N26" si="11">M17/SUM(M$17:M$26)</f>
        <v>0.12672441450112287</v>
      </c>
    </row>
    <row r="18" spans="1:15" x14ac:dyDescent="0.3">
      <c r="A18" s="206" t="s">
        <v>193</v>
      </c>
      <c r="B18" s="347">
        <v>1963</v>
      </c>
      <c r="C18" s="344">
        <f t="shared" si="6"/>
        <v>0.28199971268495905</v>
      </c>
      <c r="D18" s="343">
        <v>1747</v>
      </c>
      <c r="E18" s="344">
        <f t="shared" si="7"/>
        <v>0.28150177247824687</v>
      </c>
      <c r="F18" s="343">
        <v>1400</v>
      </c>
      <c r="G18" s="344">
        <f t="shared" si="8"/>
        <v>0.28565598857376046</v>
      </c>
      <c r="H18" s="348" t="s">
        <v>193</v>
      </c>
      <c r="I18" s="349">
        <v>1214</v>
      </c>
      <c r="J18" s="346">
        <f t="shared" si="9"/>
        <v>0.26616969962727471</v>
      </c>
      <c r="K18" s="274">
        <v>1052</v>
      </c>
      <c r="L18" s="346">
        <f t="shared" si="10"/>
        <v>0.26385753699523451</v>
      </c>
      <c r="M18" s="274">
        <v>841</v>
      </c>
      <c r="N18" s="346">
        <f t="shared" si="11"/>
        <v>0.26981071543150464</v>
      </c>
    </row>
    <row r="19" spans="1:15" x14ac:dyDescent="0.3">
      <c r="A19" s="929" t="s">
        <v>194</v>
      </c>
      <c r="B19" s="347">
        <v>1397</v>
      </c>
      <c r="C19" s="344">
        <f t="shared" si="6"/>
        <v>0.20068955609826175</v>
      </c>
      <c r="D19" s="343">
        <v>1259</v>
      </c>
      <c r="E19" s="344">
        <f t="shared" si="7"/>
        <v>0.2028681920721882</v>
      </c>
      <c r="F19" s="343">
        <v>985</v>
      </c>
      <c r="G19" s="344">
        <f t="shared" si="8"/>
        <v>0.20097939196082432</v>
      </c>
      <c r="H19" s="928" t="s">
        <v>194</v>
      </c>
      <c r="I19" s="349">
        <v>831</v>
      </c>
      <c r="J19" s="346">
        <f t="shared" si="9"/>
        <v>0.18219688664766498</v>
      </c>
      <c r="K19" s="274">
        <v>731</v>
      </c>
      <c r="L19" s="346">
        <f t="shared" si="10"/>
        <v>0.18334587409079509</v>
      </c>
      <c r="M19" s="274">
        <v>552</v>
      </c>
      <c r="N19" s="346">
        <f t="shared" si="11"/>
        <v>0.17709335899903753</v>
      </c>
    </row>
    <row r="20" spans="1:15" x14ac:dyDescent="0.3">
      <c r="A20" s="206" t="s">
        <v>195</v>
      </c>
      <c r="B20" s="347">
        <v>917</v>
      </c>
      <c r="C20" s="344">
        <f t="shared" si="6"/>
        <v>0.13173394627208734</v>
      </c>
      <c r="D20" s="343">
        <v>827</v>
      </c>
      <c r="E20" s="344">
        <f t="shared" si="7"/>
        <v>0.13325813728649694</v>
      </c>
      <c r="F20" s="343">
        <v>679</v>
      </c>
      <c r="G20" s="344">
        <f t="shared" si="8"/>
        <v>0.13854315445827381</v>
      </c>
      <c r="H20" s="348" t="s">
        <v>195</v>
      </c>
      <c r="I20" s="349">
        <v>601</v>
      </c>
      <c r="J20" s="346">
        <f t="shared" si="9"/>
        <v>0.13176934882701161</v>
      </c>
      <c r="K20" s="274">
        <v>527</v>
      </c>
      <c r="L20" s="346">
        <f t="shared" si="10"/>
        <v>0.13217958364685228</v>
      </c>
      <c r="M20" s="274">
        <v>421</v>
      </c>
      <c r="N20" s="346">
        <f t="shared" si="11"/>
        <v>0.13506576836701956</v>
      </c>
    </row>
    <row r="21" spans="1:15" x14ac:dyDescent="0.3">
      <c r="A21" s="206" t="s">
        <v>196</v>
      </c>
      <c r="B21" s="347">
        <v>801</v>
      </c>
      <c r="C21" s="344">
        <f t="shared" si="6"/>
        <v>0.11506967389742853</v>
      </c>
      <c r="D21" s="343">
        <v>724</v>
      </c>
      <c r="E21" s="344">
        <f t="shared" si="7"/>
        <v>0.11666129552046407</v>
      </c>
      <c r="F21" s="343">
        <v>574</v>
      </c>
      <c r="G21" s="344">
        <f t="shared" si="8"/>
        <v>0.11711895531524179</v>
      </c>
      <c r="H21" s="348" t="s">
        <v>196</v>
      </c>
      <c r="I21" s="349">
        <v>553</v>
      </c>
      <c r="J21" s="346">
        <f t="shared" si="9"/>
        <v>0.1212453409340057</v>
      </c>
      <c r="K21" s="274">
        <v>491</v>
      </c>
      <c r="L21" s="346">
        <f t="shared" si="10"/>
        <v>0.12315023827439177</v>
      </c>
      <c r="M21" s="274">
        <v>388</v>
      </c>
      <c r="N21" s="346">
        <f t="shared" si="11"/>
        <v>0.12447866538338145</v>
      </c>
    </row>
    <row r="22" spans="1:15" x14ac:dyDescent="0.3">
      <c r="A22" s="206" t="s">
        <v>197</v>
      </c>
      <c r="B22" s="347">
        <v>618</v>
      </c>
      <c r="C22" s="344">
        <f t="shared" si="6"/>
        <v>8.8780347651199534E-2</v>
      </c>
      <c r="D22" s="343">
        <v>560</v>
      </c>
      <c r="E22" s="344">
        <f t="shared" si="7"/>
        <v>9.0235256203673869E-2</v>
      </c>
      <c r="F22" s="343">
        <v>455</v>
      </c>
      <c r="G22" s="344">
        <f t="shared" si="8"/>
        <v>9.2838196286472149E-2</v>
      </c>
      <c r="H22" s="348" t="s">
        <v>197</v>
      </c>
      <c r="I22" s="349">
        <v>468</v>
      </c>
      <c r="J22" s="346">
        <f t="shared" si="9"/>
        <v>0.10260907695680772</v>
      </c>
      <c r="K22" s="274">
        <v>417</v>
      </c>
      <c r="L22" s="346">
        <f t="shared" si="10"/>
        <v>0.10458991723100075</v>
      </c>
      <c r="M22" s="274">
        <v>340</v>
      </c>
      <c r="N22" s="346">
        <f t="shared" si="11"/>
        <v>0.10907924286172602</v>
      </c>
    </row>
    <row r="23" spans="1:15" x14ac:dyDescent="0.3">
      <c r="A23" s="206" t="s">
        <v>198</v>
      </c>
      <c r="B23" s="347">
        <v>283</v>
      </c>
      <c r="C23" s="344">
        <f t="shared" si="6"/>
        <v>4.0655078293348655E-2</v>
      </c>
      <c r="D23" s="343">
        <v>249</v>
      </c>
      <c r="E23" s="344">
        <f t="shared" si="7"/>
        <v>4.0122462133419273E-2</v>
      </c>
      <c r="F23" s="343">
        <v>191</v>
      </c>
      <c r="G23" s="344">
        <f t="shared" si="8"/>
        <v>3.8971638441134465E-2</v>
      </c>
      <c r="H23" s="348" t="s">
        <v>198</v>
      </c>
      <c r="I23" s="349">
        <v>202</v>
      </c>
      <c r="J23" s="346">
        <f t="shared" si="9"/>
        <v>4.428853321639991E-2</v>
      </c>
      <c r="K23" s="274">
        <v>177</v>
      </c>
      <c r="L23" s="346">
        <f t="shared" si="10"/>
        <v>4.439428141459744E-2</v>
      </c>
      <c r="M23" s="274">
        <v>131</v>
      </c>
      <c r="N23" s="346">
        <f t="shared" si="11"/>
        <v>4.2027590632017969E-2</v>
      </c>
    </row>
    <row r="24" spans="1:15" x14ac:dyDescent="0.3">
      <c r="A24" s="206" t="s">
        <v>199</v>
      </c>
      <c r="B24" s="347">
        <v>79</v>
      </c>
      <c r="C24" s="344">
        <f t="shared" si="6"/>
        <v>1.1348944117224537E-2</v>
      </c>
      <c r="D24" s="343">
        <v>67</v>
      </c>
      <c r="E24" s="344">
        <f t="shared" si="7"/>
        <v>1.0796003867225266E-2</v>
      </c>
      <c r="F24" s="343">
        <v>54</v>
      </c>
      <c r="G24" s="344">
        <f t="shared" si="8"/>
        <v>1.1018159559273618E-2</v>
      </c>
      <c r="H24" s="348" t="s">
        <v>199</v>
      </c>
      <c r="I24" s="349">
        <v>46</v>
      </c>
      <c r="J24" s="346">
        <f t="shared" si="9"/>
        <v>1.0085507564130673E-2</v>
      </c>
      <c r="K24" s="274">
        <v>37</v>
      </c>
      <c r="L24" s="346">
        <f t="shared" si="10"/>
        <v>9.2801605216955105E-3</v>
      </c>
      <c r="M24" s="274">
        <v>35</v>
      </c>
      <c r="N24" s="346">
        <f t="shared" si="11"/>
        <v>1.122874558870709E-2</v>
      </c>
    </row>
    <row r="25" spans="1:15" x14ac:dyDescent="0.3">
      <c r="A25" s="201" t="s">
        <v>200</v>
      </c>
      <c r="B25" s="343">
        <v>22</v>
      </c>
      <c r="C25" s="344">
        <f t="shared" si="6"/>
        <v>3.1604654503663266E-3</v>
      </c>
      <c r="D25" s="343">
        <v>21</v>
      </c>
      <c r="E25" s="344">
        <f t="shared" si="7"/>
        <v>3.3838221076377701E-3</v>
      </c>
      <c r="F25" s="343">
        <v>16</v>
      </c>
      <c r="G25" s="344">
        <f t="shared" si="8"/>
        <v>3.2646398694144052E-3</v>
      </c>
      <c r="H25" s="345" t="s">
        <v>200</v>
      </c>
      <c r="I25" s="274">
        <v>17</v>
      </c>
      <c r="J25" s="346">
        <f t="shared" si="9"/>
        <v>3.7272527954395965E-3</v>
      </c>
      <c r="K25" s="274">
        <v>16</v>
      </c>
      <c r="L25" s="346">
        <f t="shared" si="10"/>
        <v>4.0130423877602203E-3</v>
      </c>
      <c r="M25" s="274">
        <v>11</v>
      </c>
      <c r="N25" s="346">
        <f t="shared" si="11"/>
        <v>3.5290343278793711E-3</v>
      </c>
    </row>
    <row r="26" spans="1:15" ht="15" thickBot="1" x14ac:dyDescent="0.35">
      <c r="A26" s="83" t="s">
        <v>201</v>
      </c>
      <c r="B26" s="202">
        <v>8</v>
      </c>
      <c r="C26" s="203">
        <f t="shared" si="6"/>
        <v>1.1492601637695732E-3</v>
      </c>
      <c r="D26" s="202">
        <v>8</v>
      </c>
      <c r="E26" s="203">
        <f t="shared" si="7"/>
        <v>1.2890750886239124E-3</v>
      </c>
      <c r="F26" s="202">
        <v>5</v>
      </c>
      <c r="G26" s="203">
        <f t="shared" si="8"/>
        <v>1.0201999591920017E-3</v>
      </c>
      <c r="H26" s="69" t="s">
        <v>201</v>
      </c>
      <c r="I26" s="204">
        <v>5</v>
      </c>
      <c r="J26" s="205">
        <f t="shared" si="9"/>
        <v>1.0962508221881166E-3</v>
      </c>
      <c r="K26" s="204">
        <v>5</v>
      </c>
      <c r="L26" s="205">
        <f t="shared" si="10"/>
        <v>1.2540757461750689E-3</v>
      </c>
      <c r="M26" s="204">
        <v>3</v>
      </c>
      <c r="N26" s="205">
        <f t="shared" si="11"/>
        <v>9.6246390760346492E-4</v>
      </c>
    </row>
    <row r="27" spans="1:15" ht="15" thickBot="1" x14ac:dyDescent="0.35">
      <c r="A27" s="1588" t="s">
        <v>203</v>
      </c>
      <c r="B27" s="1589"/>
      <c r="C27" s="1589"/>
      <c r="D27" s="1589"/>
      <c r="E27" s="1589"/>
      <c r="F27" s="1589"/>
      <c r="G27" s="1590"/>
      <c r="H27" s="1588" t="s">
        <v>203</v>
      </c>
      <c r="I27" s="1589"/>
      <c r="J27" s="1589"/>
      <c r="K27" s="1589"/>
      <c r="L27" s="1589"/>
      <c r="M27" s="1589"/>
      <c r="N27" s="1590"/>
    </row>
    <row r="28" spans="1:15" x14ac:dyDescent="0.3">
      <c r="A28" s="79" t="s">
        <v>192</v>
      </c>
      <c r="B28" s="80">
        <v>24747</v>
      </c>
      <c r="C28" s="81">
        <f t="shared" ref="C28:C37" si="12">B28/SUM(B$28:B$37)</f>
        <v>0.60623208642610427</v>
      </c>
      <c r="D28" s="80">
        <v>22353</v>
      </c>
      <c r="E28" s="81">
        <f t="shared" ref="E28:E37" si="13">D28/SUM(D$28:D$37)</f>
        <v>0.61053752867912159</v>
      </c>
      <c r="F28" s="80">
        <v>20594</v>
      </c>
      <c r="G28" s="81">
        <f t="shared" ref="G28:G37" si="14">F28/SUM(F$28:F$37)</f>
        <v>0.62767448948491311</v>
      </c>
      <c r="H28" s="68" t="s">
        <v>192</v>
      </c>
      <c r="I28" s="53">
        <v>14020</v>
      </c>
      <c r="J28" s="82">
        <f t="shared" ref="J28:J37" si="15">I28/SUM(I$28:I$37)</f>
        <v>0.61153275756782688</v>
      </c>
      <c r="K28" s="53">
        <v>12557</v>
      </c>
      <c r="L28" s="82">
        <f t="shared" ref="L28:L37" si="16">K28/SUM(K$28:K$37)</f>
        <v>0.61781057810578111</v>
      </c>
      <c r="M28" s="53">
        <v>11613</v>
      </c>
      <c r="N28" s="82">
        <f t="shared" ref="N28:N37" si="17">M28/SUM(M$28:M$37)</f>
        <v>0.63958803767142147</v>
      </c>
      <c r="O28" s="8"/>
    </row>
    <row r="29" spans="1:15" x14ac:dyDescent="0.3">
      <c r="A29" s="201" t="s">
        <v>193</v>
      </c>
      <c r="B29" s="343">
        <v>9908</v>
      </c>
      <c r="C29" s="344">
        <f t="shared" si="12"/>
        <v>0.24271820876509639</v>
      </c>
      <c r="D29" s="343">
        <v>8658</v>
      </c>
      <c r="E29" s="344">
        <f t="shared" si="13"/>
        <v>0.23647984267453295</v>
      </c>
      <c r="F29" s="343">
        <v>7567</v>
      </c>
      <c r="G29" s="344">
        <f t="shared" si="14"/>
        <v>0.23063090521182567</v>
      </c>
      <c r="H29" s="345" t="s">
        <v>193</v>
      </c>
      <c r="I29" s="274">
        <v>5109</v>
      </c>
      <c r="J29" s="346">
        <f t="shared" si="15"/>
        <v>0.22284742214080083</v>
      </c>
      <c r="K29" s="274">
        <v>4355</v>
      </c>
      <c r="L29" s="346">
        <f t="shared" si="16"/>
        <v>0.21426814268142683</v>
      </c>
      <c r="M29" s="274">
        <v>3762</v>
      </c>
      <c r="N29" s="346">
        <f t="shared" si="17"/>
        <v>0.20719281819683869</v>
      </c>
    </row>
    <row r="30" spans="1:15" x14ac:dyDescent="0.3">
      <c r="A30" s="201" t="s">
        <v>194</v>
      </c>
      <c r="B30" s="343">
        <v>2169</v>
      </c>
      <c r="C30" s="344">
        <f t="shared" si="12"/>
        <v>5.313441610935548E-2</v>
      </c>
      <c r="D30" s="343">
        <v>1923</v>
      </c>
      <c r="E30" s="344">
        <f t="shared" si="13"/>
        <v>5.2523762700753852E-2</v>
      </c>
      <c r="F30" s="343">
        <v>1568</v>
      </c>
      <c r="G30" s="344">
        <f t="shared" si="14"/>
        <v>4.7790307832977753E-2</v>
      </c>
      <c r="H30" s="345" t="s">
        <v>194</v>
      </c>
      <c r="I30" s="274">
        <v>1184</v>
      </c>
      <c r="J30" s="346">
        <f t="shared" si="15"/>
        <v>5.1644421181191662E-2</v>
      </c>
      <c r="K30" s="274">
        <v>1031</v>
      </c>
      <c r="L30" s="346">
        <f t="shared" si="16"/>
        <v>5.0725707257072573E-2</v>
      </c>
      <c r="M30" s="274">
        <v>809</v>
      </c>
      <c r="N30" s="346">
        <f t="shared" si="17"/>
        <v>4.4555818692515285E-2</v>
      </c>
    </row>
    <row r="31" spans="1:15" x14ac:dyDescent="0.3">
      <c r="A31" s="201" t="s">
        <v>195</v>
      </c>
      <c r="B31" s="343">
        <v>1383</v>
      </c>
      <c r="C31" s="344">
        <f t="shared" si="12"/>
        <v>3.38796207834203E-2</v>
      </c>
      <c r="D31" s="343">
        <v>1264</v>
      </c>
      <c r="E31" s="344">
        <f t="shared" si="13"/>
        <v>3.4524199715940132E-2</v>
      </c>
      <c r="F31" s="343">
        <v>1055</v>
      </c>
      <c r="G31" s="344">
        <f t="shared" si="14"/>
        <v>3.21548308442548E-2</v>
      </c>
      <c r="H31" s="345" t="s">
        <v>195</v>
      </c>
      <c r="I31" s="274">
        <v>844</v>
      </c>
      <c r="J31" s="346">
        <f t="shared" si="15"/>
        <v>3.6814097531187299E-2</v>
      </c>
      <c r="K31" s="274">
        <v>759</v>
      </c>
      <c r="L31" s="346">
        <f t="shared" si="16"/>
        <v>3.7343173431734315E-2</v>
      </c>
      <c r="M31" s="274">
        <v>616</v>
      </c>
      <c r="N31" s="346">
        <f t="shared" si="17"/>
        <v>3.3926309412347852E-2</v>
      </c>
    </row>
    <row r="32" spans="1:15" x14ac:dyDescent="0.3">
      <c r="A32" s="201" t="s">
        <v>196</v>
      </c>
      <c r="B32" s="343">
        <v>1129</v>
      </c>
      <c r="C32" s="344">
        <f t="shared" si="12"/>
        <v>2.7657333235344552E-2</v>
      </c>
      <c r="D32" s="343">
        <v>1034</v>
      </c>
      <c r="E32" s="344">
        <f t="shared" si="13"/>
        <v>2.8242106413197857E-2</v>
      </c>
      <c r="F32" s="343">
        <v>871</v>
      </c>
      <c r="G32" s="344">
        <f t="shared" si="14"/>
        <v>2.6546784516915573E-2</v>
      </c>
      <c r="H32" s="345" t="s">
        <v>196</v>
      </c>
      <c r="I32" s="274">
        <v>738</v>
      </c>
      <c r="J32" s="346">
        <f t="shared" si="15"/>
        <v>3.2190526040303584E-2</v>
      </c>
      <c r="K32" s="274">
        <v>669</v>
      </c>
      <c r="L32" s="346">
        <f t="shared" si="16"/>
        <v>3.2915129151291515E-2</v>
      </c>
      <c r="M32" s="274">
        <v>563</v>
      </c>
      <c r="N32" s="346">
        <f t="shared" si="17"/>
        <v>3.1007324998623121E-2</v>
      </c>
    </row>
    <row r="33" spans="1:14" x14ac:dyDescent="0.3">
      <c r="A33" s="201" t="s">
        <v>197</v>
      </c>
      <c r="B33" s="343">
        <v>890</v>
      </c>
      <c r="C33" s="344">
        <f t="shared" si="12"/>
        <v>2.1802503613336272E-2</v>
      </c>
      <c r="D33" s="343">
        <v>825</v>
      </c>
      <c r="E33" s="344">
        <f t="shared" si="13"/>
        <v>2.2533595542445099E-2</v>
      </c>
      <c r="F33" s="343">
        <v>699</v>
      </c>
      <c r="G33" s="344">
        <f t="shared" si="14"/>
        <v>2.1304480341359341E-2</v>
      </c>
      <c r="H33" s="345" t="s">
        <v>197</v>
      </c>
      <c r="I33" s="274">
        <v>644</v>
      </c>
      <c r="J33" s="346">
        <f t="shared" si="15"/>
        <v>2.8090377737067084E-2</v>
      </c>
      <c r="K33" s="274">
        <v>595</v>
      </c>
      <c r="L33" s="346">
        <f t="shared" si="16"/>
        <v>2.9274292742927428E-2</v>
      </c>
      <c r="M33" s="274">
        <v>504</v>
      </c>
      <c r="N33" s="346">
        <f t="shared" si="17"/>
        <v>2.7757889519193699E-2</v>
      </c>
    </row>
    <row r="34" spans="1:14" x14ac:dyDescent="0.3">
      <c r="A34" s="201" t="s">
        <v>198</v>
      </c>
      <c r="B34" s="343">
        <v>412</v>
      </c>
      <c r="C34" s="344">
        <f t="shared" si="12"/>
        <v>1.0092844369319712E-2</v>
      </c>
      <c r="D34" s="343">
        <v>386</v>
      </c>
      <c r="E34" s="344">
        <f t="shared" si="13"/>
        <v>1.0542991368950072E-2</v>
      </c>
      <c r="F34" s="343">
        <v>315</v>
      </c>
      <c r="G34" s="344">
        <f t="shared" si="14"/>
        <v>9.6007314843035655E-3</v>
      </c>
      <c r="H34" s="345" t="s">
        <v>198</v>
      </c>
      <c r="I34" s="274">
        <v>276</v>
      </c>
      <c r="J34" s="346">
        <f t="shared" si="15"/>
        <v>1.2038733315885893E-2</v>
      </c>
      <c r="K34" s="274">
        <v>258</v>
      </c>
      <c r="L34" s="346">
        <f t="shared" si="16"/>
        <v>1.2693726937269372E-2</v>
      </c>
      <c r="M34" s="274">
        <v>203</v>
      </c>
      <c r="N34" s="346">
        <f t="shared" si="17"/>
        <v>1.1180261056341907E-2</v>
      </c>
    </row>
    <row r="35" spans="1:14" x14ac:dyDescent="0.3">
      <c r="A35" s="201" t="s">
        <v>199</v>
      </c>
      <c r="B35" s="343">
        <v>122</v>
      </c>
      <c r="C35" s="344">
        <f t="shared" si="12"/>
        <v>2.9886577986820511E-3</v>
      </c>
      <c r="D35" s="343">
        <v>111</v>
      </c>
      <c r="E35" s="344">
        <f t="shared" si="13"/>
        <v>3.0317928548017044E-3</v>
      </c>
      <c r="F35" s="343">
        <v>92</v>
      </c>
      <c r="G35" s="344">
        <f t="shared" si="14"/>
        <v>2.8040231636696131E-3</v>
      </c>
      <c r="H35" s="345" t="s">
        <v>199</v>
      </c>
      <c r="I35" s="274">
        <v>71</v>
      </c>
      <c r="J35" s="346">
        <f t="shared" si="15"/>
        <v>3.0969205269126754E-3</v>
      </c>
      <c r="K35" s="274">
        <v>62</v>
      </c>
      <c r="L35" s="346">
        <f t="shared" si="16"/>
        <v>3.0504305043050428E-3</v>
      </c>
      <c r="M35" s="274">
        <v>55</v>
      </c>
      <c r="N35" s="346">
        <f t="shared" si="17"/>
        <v>3.0291347689596301E-3</v>
      </c>
    </row>
    <row r="36" spans="1:14" x14ac:dyDescent="0.3">
      <c r="A36" s="201" t="s">
        <v>200</v>
      </c>
      <c r="B36" s="343">
        <v>38</v>
      </c>
      <c r="C36" s="344">
        <f t="shared" si="12"/>
        <v>9.3089341270424536E-4</v>
      </c>
      <c r="D36" s="343">
        <v>37</v>
      </c>
      <c r="E36" s="344">
        <f t="shared" si="13"/>
        <v>1.0105976182672347E-3</v>
      </c>
      <c r="F36" s="343">
        <v>31</v>
      </c>
      <c r="G36" s="344">
        <f t="shared" si="14"/>
        <v>9.4483389210606519E-4</v>
      </c>
      <c r="H36" s="345" t="s">
        <v>200</v>
      </c>
      <c r="I36" s="274">
        <v>26</v>
      </c>
      <c r="J36" s="346">
        <f t="shared" si="15"/>
        <v>1.1340835732356277E-3</v>
      </c>
      <c r="K36" s="274">
        <v>25</v>
      </c>
      <c r="L36" s="346">
        <f t="shared" si="16"/>
        <v>1.2300123001230013E-3</v>
      </c>
      <c r="M36" s="274">
        <v>20</v>
      </c>
      <c r="N36" s="346">
        <f t="shared" si="17"/>
        <v>1.1015035523489563E-3</v>
      </c>
    </row>
    <row r="37" spans="1:14" ht="15" thickBot="1" x14ac:dyDescent="0.35">
      <c r="A37" s="83" t="s">
        <v>201</v>
      </c>
      <c r="B37" s="202">
        <v>23</v>
      </c>
      <c r="C37" s="203">
        <f t="shared" si="12"/>
        <v>5.6343548663678007E-4</v>
      </c>
      <c r="D37" s="202">
        <v>21</v>
      </c>
      <c r="E37" s="203">
        <f t="shared" si="13"/>
        <v>5.7358243198951165E-4</v>
      </c>
      <c r="F37" s="202">
        <v>18</v>
      </c>
      <c r="G37" s="203">
        <f t="shared" si="14"/>
        <v>5.4861322767448949E-4</v>
      </c>
      <c r="H37" s="69" t="s">
        <v>201</v>
      </c>
      <c r="I37" s="204">
        <v>14</v>
      </c>
      <c r="J37" s="205">
        <f t="shared" si="15"/>
        <v>6.1066038558841489E-4</v>
      </c>
      <c r="K37" s="204">
        <v>14</v>
      </c>
      <c r="L37" s="205">
        <f t="shared" si="16"/>
        <v>6.8880688806888073E-4</v>
      </c>
      <c r="M37" s="204">
        <v>12</v>
      </c>
      <c r="N37" s="205">
        <f t="shared" si="17"/>
        <v>6.6090213140937383E-4</v>
      </c>
    </row>
    <row r="38" spans="1:14" ht="12.75" customHeight="1" x14ac:dyDescent="0.3">
      <c r="A38" s="56" t="s">
        <v>643</v>
      </c>
      <c r="B38" s="145"/>
      <c r="C38" s="145"/>
      <c r="D38" s="145"/>
      <c r="E38" s="145"/>
      <c r="F38" s="145"/>
      <c r="N38" s="21" t="s">
        <v>131</v>
      </c>
    </row>
    <row r="39" spans="1:14" x14ac:dyDescent="0.3">
      <c r="B39" s="8"/>
      <c r="C39" s="8"/>
      <c r="D39" s="8"/>
      <c r="E39" s="8"/>
      <c r="F39" s="8"/>
      <c r="I39" s="8"/>
    </row>
  </sheetData>
  <mergeCells count="17">
    <mergeCell ref="A1:N1"/>
    <mergeCell ref="A2:A4"/>
    <mergeCell ref="B2:G2"/>
    <mergeCell ref="H2:N2"/>
    <mergeCell ref="B3:C3"/>
    <mergeCell ref="D3:E3"/>
    <mergeCell ref="F3:G3"/>
    <mergeCell ref="H3:H4"/>
    <mergeCell ref="I3:J3"/>
    <mergeCell ref="K3:L3"/>
    <mergeCell ref="M3:N3"/>
    <mergeCell ref="A5:G5"/>
    <mergeCell ref="H5:N5"/>
    <mergeCell ref="A16:G16"/>
    <mergeCell ref="H16:N16"/>
    <mergeCell ref="A27:G27"/>
    <mergeCell ref="H27:N27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K58"/>
  <sheetViews>
    <sheetView zoomScaleNormal="100" workbookViewId="0">
      <selection sqref="A1:K1"/>
    </sheetView>
  </sheetViews>
  <sheetFormatPr defaultColWidth="8.88671875" defaultRowHeight="14.4" x14ac:dyDescent="0.3"/>
  <cols>
    <col min="1" max="1" width="6.6640625" style="243" customWidth="1"/>
    <col min="2" max="2" width="11.109375" style="4" customWidth="1"/>
    <col min="3" max="4" width="12.33203125" style="243" customWidth="1"/>
    <col min="5" max="5" width="12.6640625" style="243" customWidth="1"/>
    <col min="6" max="7" width="12.33203125" style="243" customWidth="1"/>
    <col min="8" max="8" width="12.6640625" style="243" customWidth="1"/>
    <col min="9" max="10" width="12.33203125" style="243" customWidth="1"/>
    <col min="11" max="11" width="12.6640625" style="243" customWidth="1"/>
    <col min="12" max="16384" width="8.88671875" style="243"/>
  </cols>
  <sheetData>
    <row r="1" spans="1:11" ht="54" customHeight="1" thickBot="1" x14ac:dyDescent="0.35">
      <c r="A1" s="1712" t="s">
        <v>970</v>
      </c>
      <c r="B1" s="1713"/>
      <c r="C1" s="1713"/>
      <c r="D1" s="1713"/>
      <c r="E1" s="1713"/>
      <c r="F1" s="1713"/>
      <c r="G1" s="1713"/>
      <c r="H1" s="1713"/>
      <c r="I1" s="1713"/>
      <c r="J1" s="1713"/>
      <c r="K1" s="1713"/>
    </row>
    <row r="2" spans="1:11" x14ac:dyDescent="0.3">
      <c r="A2" s="1714" t="s">
        <v>204</v>
      </c>
      <c r="B2" s="22" t="s">
        <v>205</v>
      </c>
      <c r="C2" s="1715" t="s">
        <v>206</v>
      </c>
      <c r="D2" s="1716"/>
      <c r="E2" s="1717"/>
      <c r="F2" s="1715" t="s">
        <v>207</v>
      </c>
      <c r="G2" s="1716"/>
      <c r="H2" s="1717"/>
      <c r="I2" s="1715" t="s">
        <v>208</v>
      </c>
      <c r="J2" s="1716"/>
      <c r="K2" s="1717"/>
    </row>
    <row r="3" spans="1:11" ht="15" thickBot="1" x14ac:dyDescent="0.35">
      <c r="A3" s="1616"/>
      <c r="B3" s="350"/>
      <c r="C3" s="351" t="s">
        <v>209</v>
      </c>
      <c r="D3" s="934" t="s">
        <v>210</v>
      </c>
      <c r="E3" s="935" t="s">
        <v>211</v>
      </c>
      <c r="F3" s="351" t="s">
        <v>209</v>
      </c>
      <c r="G3" s="934" t="s">
        <v>210</v>
      </c>
      <c r="H3" s="935" t="s">
        <v>211</v>
      </c>
      <c r="I3" s="351" t="s">
        <v>209</v>
      </c>
      <c r="J3" s="934" t="s">
        <v>210</v>
      </c>
      <c r="K3" s="933" t="s">
        <v>211</v>
      </c>
    </row>
    <row r="4" spans="1:11" ht="15" customHeight="1" x14ac:dyDescent="0.3">
      <c r="A4" s="1708">
        <v>2010</v>
      </c>
      <c r="B4" s="79" t="s">
        <v>212</v>
      </c>
      <c r="C4" s="80">
        <v>38746</v>
      </c>
      <c r="D4" s="86">
        <v>34313</v>
      </c>
      <c r="E4" s="87">
        <v>0.53033849354631191</v>
      </c>
      <c r="F4" s="80">
        <v>36948</v>
      </c>
      <c r="G4" s="86">
        <v>15743</v>
      </c>
      <c r="H4" s="87">
        <v>0.70122032225617281</v>
      </c>
      <c r="I4" s="80">
        <v>3550</v>
      </c>
      <c r="J4" s="86">
        <v>19918</v>
      </c>
      <c r="K4" s="87">
        <v>0.15126981421510141</v>
      </c>
    </row>
    <row r="5" spans="1:11" ht="15" thickBot="1" x14ac:dyDescent="0.35">
      <c r="A5" s="1709"/>
      <c r="B5" s="201" t="s">
        <v>184</v>
      </c>
      <c r="C5" s="343">
        <v>30281</v>
      </c>
      <c r="D5" s="931">
        <v>25321</v>
      </c>
      <c r="E5" s="352">
        <v>0.5446027121326571</v>
      </c>
      <c r="F5" s="343">
        <v>27852</v>
      </c>
      <c r="G5" s="931">
        <v>10012</v>
      </c>
      <c r="H5" s="352">
        <v>0.73557997042045209</v>
      </c>
      <c r="I5" s="343">
        <v>3296</v>
      </c>
      <c r="J5" s="931">
        <v>15717</v>
      </c>
      <c r="K5" s="352">
        <v>0.1733550728448956</v>
      </c>
    </row>
    <row r="6" spans="1:11" ht="15" thickBot="1" x14ac:dyDescent="0.35">
      <c r="A6" s="1710"/>
      <c r="B6" s="140" t="s">
        <v>185</v>
      </c>
      <c r="C6" s="202">
        <v>27249</v>
      </c>
      <c r="D6" s="207">
        <v>21897</v>
      </c>
      <c r="E6" s="208">
        <v>0.55445000610426076</v>
      </c>
      <c r="F6" s="202">
        <v>25182</v>
      </c>
      <c r="G6" s="207">
        <v>8772</v>
      </c>
      <c r="H6" s="208">
        <v>0.74165046828061498</v>
      </c>
      <c r="I6" s="202">
        <v>2169</v>
      </c>
      <c r="J6" s="207">
        <v>13159</v>
      </c>
      <c r="K6" s="208">
        <v>0.14150574112734865</v>
      </c>
    </row>
    <row r="7" spans="1:11" ht="15" customHeight="1" x14ac:dyDescent="0.3">
      <c r="A7" s="1708">
        <v>2011</v>
      </c>
      <c r="B7" s="79" t="s">
        <v>212</v>
      </c>
      <c r="C7" s="80">
        <v>36233</v>
      </c>
      <c r="D7" s="86">
        <v>31098</v>
      </c>
      <c r="E7" s="87">
        <v>0.53813250954240988</v>
      </c>
      <c r="F7" s="80">
        <v>34856</v>
      </c>
      <c r="G7" s="86">
        <v>16989</v>
      </c>
      <c r="H7" s="87">
        <v>0.67231169833156523</v>
      </c>
      <c r="I7" s="80">
        <v>2734</v>
      </c>
      <c r="J7" s="86">
        <v>15399</v>
      </c>
      <c r="K7" s="87">
        <v>0.15077483041967682</v>
      </c>
    </row>
    <row r="8" spans="1:11" x14ac:dyDescent="0.3">
      <c r="A8" s="1709"/>
      <c r="B8" s="201" t="s">
        <v>184</v>
      </c>
      <c r="C8" s="343">
        <v>29534</v>
      </c>
      <c r="D8" s="931">
        <v>24903</v>
      </c>
      <c r="E8" s="352">
        <v>0.54253540790271326</v>
      </c>
      <c r="F8" s="343">
        <v>27594</v>
      </c>
      <c r="G8" s="931">
        <v>11758</v>
      </c>
      <c r="H8" s="352">
        <v>0.70120959544622896</v>
      </c>
      <c r="I8" s="343">
        <v>2597</v>
      </c>
      <c r="J8" s="931">
        <v>13660</v>
      </c>
      <c r="K8" s="352">
        <v>0.15974657070800272</v>
      </c>
    </row>
    <row r="9" spans="1:11" ht="15" thickBot="1" x14ac:dyDescent="0.35">
      <c r="A9" s="1711"/>
      <c r="B9" s="83" t="s">
        <v>185</v>
      </c>
      <c r="C9" s="202">
        <v>26906</v>
      </c>
      <c r="D9" s="207">
        <v>21628</v>
      </c>
      <c r="E9" s="208">
        <v>0.55437425310091892</v>
      </c>
      <c r="F9" s="202">
        <v>25155</v>
      </c>
      <c r="G9" s="207">
        <v>10427</v>
      </c>
      <c r="H9" s="208">
        <v>0.70695857456017086</v>
      </c>
      <c r="I9" s="202">
        <v>1819</v>
      </c>
      <c r="J9" s="207">
        <v>11238</v>
      </c>
      <c r="K9" s="208">
        <v>0.13931224630466416</v>
      </c>
    </row>
    <row r="10" spans="1:11" x14ac:dyDescent="0.3">
      <c r="A10" s="1705">
        <v>2012</v>
      </c>
      <c r="B10" s="79" t="s">
        <v>212</v>
      </c>
      <c r="C10" s="80">
        <v>34314</v>
      </c>
      <c r="D10" s="86">
        <v>25788</v>
      </c>
      <c r="E10" s="87">
        <v>0.57099999999999995</v>
      </c>
      <c r="F10" s="80">
        <v>33191</v>
      </c>
      <c r="G10" s="86">
        <v>14941</v>
      </c>
      <c r="H10" s="87">
        <v>0.69</v>
      </c>
      <c r="I10" s="80">
        <v>2141</v>
      </c>
      <c r="J10" s="86">
        <v>11754</v>
      </c>
      <c r="K10" s="87">
        <v>0.154</v>
      </c>
    </row>
    <row r="11" spans="1:11" x14ac:dyDescent="0.3">
      <c r="A11" s="1706"/>
      <c r="B11" s="201" t="s">
        <v>184</v>
      </c>
      <c r="C11" s="343">
        <v>28951</v>
      </c>
      <c r="D11" s="931">
        <v>21271</v>
      </c>
      <c r="E11" s="352">
        <v>0.57599999999999996</v>
      </c>
      <c r="F11" s="343">
        <v>27486</v>
      </c>
      <c r="G11" s="931">
        <v>11319</v>
      </c>
      <c r="H11" s="352">
        <v>0.70799999999999996</v>
      </c>
      <c r="I11" s="343">
        <v>2044</v>
      </c>
      <c r="J11" s="931">
        <v>10364</v>
      </c>
      <c r="K11" s="352">
        <v>0.16500000000000001</v>
      </c>
    </row>
    <row r="12" spans="1:11" ht="15" thickBot="1" x14ac:dyDescent="0.35">
      <c r="A12" s="1707"/>
      <c r="B12" s="83" t="s">
        <v>185</v>
      </c>
      <c r="C12" s="202">
        <v>26294</v>
      </c>
      <c r="D12" s="207">
        <v>18165</v>
      </c>
      <c r="E12" s="208">
        <v>0.59099999999999997</v>
      </c>
      <c r="F12" s="202">
        <v>24942</v>
      </c>
      <c r="G12" s="207">
        <v>9877</v>
      </c>
      <c r="H12" s="208">
        <v>0.71599999999999997</v>
      </c>
      <c r="I12" s="202">
        <v>1414</v>
      </c>
      <c r="J12" s="207">
        <v>8325</v>
      </c>
      <c r="K12" s="208">
        <v>0.14499999999999999</v>
      </c>
    </row>
    <row r="13" spans="1:11" x14ac:dyDescent="0.3">
      <c r="A13" s="1705">
        <v>2013</v>
      </c>
      <c r="B13" s="79" t="s">
        <v>212</v>
      </c>
      <c r="C13" s="80">
        <v>31311</v>
      </c>
      <c r="D13" s="86">
        <v>23297</v>
      </c>
      <c r="E13" s="87">
        <v>0.57299999999999995</v>
      </c>
      <c r="F13" s="80">
        <v>30411</v>
      </c>
      <c r="G13" s="86">
        <v>14542</v>
      </c>
      <c r="H13" s="87">
        <v>0.67700000000000005</v>
      </c>
      <c r="I13" s="80">
        <v>1560</v>
      </c>
      <c r="J13" s="86">
        <v>9348</v>
      </c>
      <c r="K13" s="87">
        <v>0.14299999999999999</v>
      </c>
    </row>
    <row r="14" spans="1:11" x14ac:dyDescent="0.3">
      <c r="A14" s="1706"/>
      <c r="B14" s="201" t="s">
        <v>184</v>
      </c>
      <c r="C14" s="343">
        <v>26843</v>
      </c>
      <c r="D14" s="931">
        <v>19726</v>
      </c>
      <c r="E14" s="352">
        <v>0.57599999999999996</v>
      </c>
      <c r="F14" s="343">
        <v>25621</v>
      </c>
      <c r="G14" s="931">
        <v>11444</v>
      </c>
      <c r="H14" s="352">
        <v>0.69099999999999995</v>
      </c>
      <c r="I14" s="343">
        <v>1713</v>
      </c>
      <c r="J14" s="931">
        <v>8609</v>
      </c>
      <c r="K14" s="352">
        <v>0.16600000000000001</v>
      </c>
    </row>
    <row r="15" spans="1:11" ht="15" thickBot="1" x14ac:dyDescent="0.35">
      <c r="A15" s="1707"/>
      <c r="B15" s="83" t="s">
        <v>185</v>
      </c>
      <c r="C15" s="202">
        <v>24481</v>
      </c>
      <c r="D15" s="207">
        <v>17147</v>
      </c>
      <c r="E15" s="208">
        <v>0.58799999999999997</v>
      </c>
      <c r="F15" s="202">
        <v>23380</v>
      </c>
      <c r="G15" s="207">
        <v>10143</v>
      </c>
      <c r="H15" s="208">
        <v>0.69699999999999995</v>
      </c>
      <c r="I15" s="202">
        <v>1129</v>
      </c>
      <c r="J15" s="207">
        <v>7030</v>
      </c>
      <c r="K15" s="208">
        <v>0.13800000000000001</v>
      </c>
    </row>
    <row r="16" spans="1:11" x14ac:dyDescent="0.3">
      <c r="A16" s="1705">
        <v>2014</v>
      </c>
      <c r="B16" s="79" t="s">
        <v>212</v>
      </c>
      <c r="C16" s="80">
        <v>27074</v>
      </c>
      <c r="D16" s="86">
        <v>21913</v>
      </c>
      <c r="E16" s="87">
        <v>0.55269999999999997</v>
      </c>
      <c r="F16" s="80">
        <v>26327</v>
      </c>
      <c r="G16" s="86">
        <v>13841</v>
      </c>
      <c r="H16" s="87">
        <v>0.65539999999999998</v>
      </c>
      <c r="I16" s="80">
        <v>1181</v>
      </c>
      <c r="J16" s="86">
        <v>8628</v>
      </c>
      <c r="K16" s="87">
        <v>0.12039999999999999</v>
      </c>
    </row>
    <row r="17" spans="1:11" x14ac:dyDescent="0.3">
      <c r="A17" s="1706"/>
      <c r="B17" s="201" t="s">
        <v>184</v>
      </c>
      <c r="C17" s="343">
        <v>23659</v>
      </c>
      <c r="D17" s="931">
        <v>18907</v>
      </c>
      <c r="E17" s="352">
        <v>0.55579999999999996</v>
      </c>
      <c r="F17" s="343">
        <v>22793</v>
      </c>
      <c r="G17" s="931">
        <v>11310</v>
      </c>
      <c r="H17" s="352">
        <v>0.66839999999999999</v>
      </c>
      <c r="I17" s="343">
        <v>1101</v>
      </c>
      <c r="J17" s="931">
        <v>7922</v>
      </c>
      <c r="K17" s="352">
        <v>0.122</v>
      </c>
    </row>
    <row r="18" spans="1:11" ht="15" thickBot="1" x14ac:dyDescent="0.35">
      <c r="A18" s="1707"/>
      <c r="B18" s="83" t="s">
        <v>185</v>
      </c>
      <c r="C18" s="202">
        <v>21614</v>
      </c>
      <c r="D18" s="207">
        <v>16324</v>
      </c>
      <c r="E18" s="208">
        <v>0.56969999999999998</v>
      </c>
      <c r="F18" s="202">
        <v>20827</v>
      </c>
      <c r="G18" s="207">
        <v>9903</v>
      </c>
      <c r="H18" s="208">
        <v>0.67769999999999997</v>
      </c>
      <c r="I18" s="202">
        <v>809</v>
      </c>
      <c r="J18" s="207">
        <v>6456</v>
      </c>
      <c r="K18" s="208">
        <v>0.1114</v>
      </c>
    </row>
    <row r="19" spans="1:11" ht="15" customHeight="1" x14ac:dyDescent="0.3">
      <c r="A19" s="1702" t="s">
        <v>213</v>
      </c>
      <c r="B19" s="71" t="s">
        <v>214</v>
      </c>
      <c r="C19" s="53">
        <v>16041</v>
      </c>
      <c r="D19" s="54">
        <v>11739</v>
      </c>
      <c r="E19" s="88">
        <v>0.57740000000000002</v>
      </c>
      <c r="F19" s="53">
        <v>15531</v>
      </c>
      <c r="G19" s="54">
        <v>6963</v>
      </c>
      <c r="H19" s="88">
        <v>0.6905</v>
      </c>
      <c r="I19" s="53">
        <v>813</v>
      </c>
      <c r="J19" s="54">
        <v>5100</v>
      </c>
      <c r="K19" s="88">
        <v>0.13750000000000001</v>
      </c>
    </row>
    <row r="20" spans="1:11" ht="15" customHeight="1" x14ac:dyDescent="0.3">
      <c r="A20" s="1703"/>
      <c r="B20" s="209" t="s">
        <v>187</v>
      </c>
      <c r="C20" s="274">
        <v>13926</v>
      </c>
      <c r="D20" s="930">
        <v>9896</v>
      </c>
      <c r="E20" s="353">
        <v>0.58460000000000001</v>
      </c>
      <c r="F20" s="274">
        <v>13325</v>
      </c>
      <c r="G20" s="932">
        <v>5425</v>
      </c>
      <c r="H20" s="353">
        <v>0.7107</v>
      </c>
      <c r="I20" s="274">
        <v>764</v>
      </c>
      <c r="J20" s="930">
        <v>4654</v>
      </c>
      <c r="K20" s="353">
        <v>0.1401</v>
      </c>
    </row>
    <row r="21" spans="1:11" ht="15" thickBot="1" x14ac:dyDescent="0.35">
      <c r="A21" s="1704"/>
      <c r="B21" s="72" t="s">
        <v>188</v>
      </c>
      <c r="C21" s="204">
        <v>12747</v>
      </c>
      <c r="D21" s="210">
        <v>8407</v>
      </c>
      <c r="E21" s="211">
        <v>0.60260000000000002</v>
      </c>
      <c r="F21" s="204">
        <v>12207</v>
      </c>
      <c r="G21" s="210">
        <v>4673</v>
      </c>
      <c r="H21" s="211">
        <v>0.72319999999999995</v>
      </c>
      <c r="I21" s="204">
        <v>553</v>
      </c>
      <c r="J21" s="210">
        <v>3751</v>
      </c>
      <c r="K21" s="211">
        <v>0.1285</v>
      </c>
    </row>
    <row r="22" spans="1:11" x14ac:dyDescent="0.3">
      <c r="A22" s="1705">
        <v>2015</v>
      </c>
      <c r="B22" s="79" t="s">
        <v>212</v>
      </c>
      <c r="C22" s="80">
        <v>24978</v>
      </c>
      <c r="D22" s="86">
        <v>20623</v>
      </c>
      <c r="E22" s="87">
        <v>0.54779999999999995</v>
      </c>
      <c r="F22" s="80">
        <v>24408</v>
      </c>
      <c r="G22" s="86">
        <v>12945</v>
      </c>
      <c r="H22" s="87">
        <v>0.65339999999999998</v>
      </c>
      <c r="I22" s="80">
        <v>969</v>
      </c>
      <c r="J22" s="86">
        <v>8124</v>
      </c>
      <c r="K22" s="87">
        <v>0.1067</v>
      </c>
    </row>
    <row r="23" spans="1:11" ht="15" customHeight="1" x14ac:dyDescent="0.3">
      <c r="A23" s="1706"/>
      <c r="B23" s="201" t="s">
        <v>184</v>
      </c>
      <c r="C23" s="343">
        <v>22097</v>
      </c>
      <c r="D23" s="931">
        <v>17829</v>
      </c>
      <c r="E23" s="352">
        <v>0.55349999999999999</v>
      </c>
      <c r="F23" s="343">
        <v>21469</v>
      </c>
      <c r="G23" s="931">
        <v>10661</v>
      </c>
      <c r="H23" s="352">
        <v>0.66820000000000002</v>
      </c>
      <c r="I23" s="343">
        <v>837</v>
      </c>
      <c r="J23" s="931">
        <v>7421</v>
      </c>
      <c r="K23" s="352">
        <v>0.1014</v>
      </c>
    </row>
    <row r="24" spans="1:11" ht="15" thickBot="1" x14ac:dyDescent="0.35">
      <c r="A24" s="1707"/>
      <c r="B24" s="83" t="s">
        <v>185</v>
      </c>
      <c r="C24" s="202">
        <v>19910</v>
      </c>
      <c r="D24" s="207">
        <v>15451</v>
      </c>
      <c r="E24" s="208">
        <v>0.56310000000000004</v>
      </c>
      <c r="F24" s="202">
        <v>19346</v>
      </c>
      <c r="G24" s="207">
        <v>9357</v>
      </c>
      <c r="H24" s="208">
        <v>0.67400000000000004</v>
      </c>
      <c r="I24" s="202">
        <v>590</v>
      </c>
      <c r="J24" s="207">
        <v>6125</v>
      </c>
      <c r="K24" s="208">
        <v>8.7900000000000006E-2</v>
      </c>
    </row>
    <row r="25" spans="1:11" ht="15" customHeight="1" x14ac:dyDescent="0.3">
      <c r="A25" s="1702" t="s">
        <v>215</v>
      </c>
      <c r="B25" s="71" t="s">
        <v>214</v>
      </c>
      <c r="C25" s="53">
        <v>14520</v>
      </c>
      <c r="D25" s="54">
        <v>10987</v>
      </c>
      <c r="E25" s="88">
        <v>0.56930000000000003</v>
      </c>
      <c r="F25" s="53">
        <v>14152</v>
      </c>
      <c r="G25" s="54">
        <v>6457</v>
      </c>
      <c r="H25" s="88">
        <v>0.68669999999999998</v>
      </c>
      <c r="I25" s="53">
        <v>668</v>
      </c>
      <c r="J25" s="54">
        <v>4799</v>
      </c>
      <c r="K25" s="88">
        <v>0.1222</v>
      </c>
    </row>
    <row r="26" spans="1:11" x14ac:dyDescent="0.3">
      <c r="A26" s="1703"/>
      <c r="B26" s="209" t="s">
        <v>187</v>
      </c>
      <c r="C26" s="274">
        <v>12772</v>
      </c>
      <c r="D26" s="930">
        <v>9365</v>
      </c>
      <c r="E26" s="353">
        <v>0.57699999999999996</v>
      </c>
      <c r="F26" s="274">
        <v>12346</v>
      </c>
      <c r="G26" s="930">
        <v>5168</v>
      </c>
      <c r="H26" s="353">
        <v>0.70489999999999997</v>
      </c>
      <c r="I26" s="274">
        <v>572</v>
      </c>
      <c r="J26" s="930">
        <v>4342</v>
      </c>
      <c r="K26" s="353">
        <v>0.1164</v>
      </c>
    </row>
    <row r="27" spans="1:11" ht="15" thickBot="1" x14ac:dyDescent="0.35">
      <c r="A27" s="1704"/>
      <c r="B27" s="72" t="s">
        <v>188</v>
      </c>
      <c r="C27" s="204">
        <v>11519</v>
      </c>
      <c r="D27" s="210">
        <v>8030</v>
      </c>
      <c r="E27" s="211">
        <v>0.58919999999999995</v>
      </c>
      <c r="F27" s="204">
        <v>11144</v>
      </c>
      <c r="G27" s="210">
        <v>4482</v>
      </c>
      <c r="H27" s="211">
        <v>0.71319999999999995</v>
      </c>
      <c r="I27" s="204">
        <v>394</v>
      </c>
      <c r="J27" s="210">
        <v>3566</v>
      </c>
      <c r="K27" s="211">
        <v>9.9500000000000005E-2</v>
      </c>
    </row>
    <row r="28" spans="1:11" x14ac:dyDescent="0.3">
      <c r="A28" s="1705">
        <v>2016</v>
      </c>
      <c r="B28" s="79" t="s">
        <v>212</v>
      </c>
      <c r="C28" s="80">
        <v>23653</v>
      </c>
      <c r="D28" s="86">
        <v>17899</v>
      </c>
      <c r="E28" s="87">
        <f t="shared" ref="E28:E57" si="0">C28/(C28+D28)</f>
        <v>0.56923854447439348</v>
      </c>
      <c r="F28" s="80">
        <v>23164</v>
      </c>
      <c r="G28" s="86">
        <v>11406</v>
      </c>
      <c r="H28" s="87">
        <f t="shared" ref="H28:H57" si="1">F28/(F28+G28)</f>
        <v>0.6700607463118311</v>
      </c>
      <c r="I28" s="80">
        <v>781</v>
      </c>
      <c r="J28" s="86">
        <v>6910</v>
      </c>
      <c r="K28" s="87">
        <f t="shared" ref="K28:K57" si="2">I28/(I28+J28)</f>
        <v>0.1015472630347159</v>
      </c>
    </row>
    <row r="29" spans="1:11" ht="15" customHeight="1" x14ac:dyDescent="0.3">
      <c r="A29" s="1706"/>
      <c r="B29" s="201" t="s">
        <v>184</v>
      </c>
      <c r="C29" s="343">
        <v>21069</v>
      </c>
      <c r="D29" s="931">
        <v>15617</v>
      </c>
      <c r="E29" s="352">
        <f t="shared" si="0"/>
        <v>0.5743062748732487</v>
      </c>
      <c r="F29" s="343">
        <v>20550</v>
      </c>
      <c r="G29" s="931">
        <v>9435</v>
      </c>
      <c r="H29" s="352">
        <f t="shared" si="1"/>
        <v>0.68534267133566784</v>
      </c>
      <c r="I29" s="343">
        <v>668</v>
      </c>
      <c r="J29" s="931">
        <v>6420</v>
      </c>
      <c r="K29" s="352">
        <f t="shared" si="2"/>
        <v>9.4243792325056433E-2</v>
      </c>
    </row>
    <row r="30" spans="1:11" ht="15" thickBot="1" x14ac:dyDescent="0.35">
      <c r="A30" s="1707"/>
      <c r="B30" s="83" t="s">
        <v>185</v>
      </c>
      <c r="C30" s="202">
        <v>18985</v>
      </c>
      <c r="D30" s="207">
        <v>13317</v>
      </c>
      <c r="E30" s="208">
        <f t="shared" si="0"/>
        <v>0.58773450560336826</v>
      </c>
      <c r="F30" s="202">
        <v>18519</v>
      </c>
      <c r="G30" s="207">
        <v>8175</v>
      </c>
      <c r="H30" s="208">
        <f t="shared" si="1"/>
        <v>0.69375140481006969</v>
      </c>
      <c r="I30" s="202">
        <v>472</v>
      </c>
      <c r="J30" s="207">
        <v>5166</v>
      </c>
      <c r="K30" s="208">
        <f t="shared" si="2"/>
        <v>8.3717630365377799E-2</v>
      </c>
    </row>
    <row r="31" spans="1:11" ht="15" customHeight="1" x14ac:dyDescent="0.3">
      <c r="A31" s="1702" t="s">
        <v>216</v>
      </c>
      <c r="B31" s="71" t="s">
        <v>214</v>
      </c>
      <c r="C31" s="53">
        <v>13791</v>
      </c>
      <c r="D31" s="54">
        <v>9646</v>
      </c>
      <c r="E31" s="88">
        <f t="shared" si="0"/>
        <v>0.588428553142467</v>
      </c>
      <c r="F31" s="53">
        <v>13460</v>
      </c>
      <c r="G31" s="54">
        <v>5873</v>
      </c>
      <c r="H31" s="88">
        <f t="shared" si="1"/>
        <v>0.69621890032586764</v>
      </c>
      <c r="I31" s="53">
        <v>547</v>
      </c>
      <c r="J31" s="54">
        <v>4036</v>
      </c>
      <c r="K31" s="88">
        <f t="shared" si="2"/>
        <v>0.11935413484617063</v>
      </c>
    </row>
    <row r="32" spans="1:11" x14ac:dyDescent="0.3">
      <c r="A32" s="1703"/>
      <c r="B32" s="209" t="s">
        <v>187</v>
      </c>
      <c r="C32" s="274">
        <v>12222</v>
      </c>
      <c r="D32" s="930">
        <v>8197</v>
      </c>
      <c r="E32" s="353">
        <f t="shared" si="0"/>
        <v>0.59856016455262251</v>
      </c>
      <c r="F32" s="274">
        <v>11853</v>
      </c>
      <c r="G32" s="930">
        <v>4628</v>
      </c>
      <c r="H32" s="353">
        <f t="shared" si="1"/>
        <v>0.71919179661428312</v>
      </c>
      <c r="I32" s="274">
        <v>473</v>
      </c>
      <c r="J32" s="930">
        <v>3711</v>
      </c>
      <c r="K32" s="353">
        <f t="shared" si="2"/>
        <v>0.11304971319311663</v>
      </c>
    </row>
    <row r="33" spans="1:11" ht="15" thickBot="1" x14ac:dyDescent="0.35">
      <c r="A33" s="1704"/>
      <c r="B33" s="72" t="s">
        <v>188</v>
      </c>
      <c r="C33" s="204">
        <v>11106</v>
      </c>
      <c r="D33" s="210">
        <v>6888</v>
      </c>
      <c r="E33" s="211">
        <f t="shared" si="0"/>
        <v>0.61720573524508171</v>
      </c>
      <c r="F33" s="204">
        <v>10781</v>
      </c>
      <c r="G33" s="210">
        <v>3932</v>
      </c>
      <c r="H33" s="211">
        <f t="shared" si="1"/>
        <v>0.73275334737986819</v>
      </c>
      <c r="I33" s="204">
        <v>330</v>
      </c>
      <c r="J33" s="210">
        <v>2967</v>
      </c>
      <c r="K33" s="211">
        <f t="shared" si="2"/>
        <v>0.10009099181073704</v>
      </c>
    </row>
    <row r="34" spans="1:11" x14ac:dyDescent="0.3">
      <c r="A34" s="1705">
        <v>2017</v>
      </c>
      <c r="B34" s="79" t="s">
        <v>212</v>
      </c>
      <c r="C34" s="80">
        <v>20659</v>
      </c>
      <c r="D34" s="86">
        <v>16908</v>
      </c>
      <c r="E34" s="87">
        <f t="shared" si="0"/>
        <v>0.54992413554449382</v>
      </c>
      <c r="F34" s="80">
        <v>20280</v>
      </c>
      <c r="G34" s="86">
        <v>11521</v>
      </c>
      <c r="H34" s="87">
        <f t="shared" si="1"/>
        <v>0.63771579510078302</v>
      </c>
      <c r="I34" s="80">
        <v>596</v>
      </c>
      <c r="J34" s="86">
        <v>5789</v>
      </c>
      <c r="K34" s="87">
        <f t="shared" si="2"/>
        <v>9.3343774471417382E-2</v>
      </c>
    </row>
    <row r="35" spans="1:11" ht="15" customHeight="1" x14ac:dyDescent="0.3">
      <c r="A35" s="1706"/>
      <c r="B35" s="201" t="s">
        <v>184</v>
      </c>
      <c r="C35" s="343">
        <v>18512</v>
      </c>
      <c r="D35" s="931">
        <v>15109</v>
      </c>
      <c r="E35" s="352">
        <f t="shared" si="0"/>
        <v>0.55060825079563369</v>
      </c>
      <c r="F35" s="343">
        <v>18123</v>
      </c>
      <c r="G35" s="931">
        <v>9966</v>
      </c>
      <c r="H35" s="352">
        <f t="shared" si="1"/>
        <v>0.64519918829435008</v>
      </c>
      <c r="I35" s="343">
        <v>518</v>
      </c>
      <c r="J35" s="931">
        <v>5405</v>
      </c>
      <c r="K35" s="352">
        <f t="shared" si="2"/>
        <v>8.7455681242613534E-2</v>
      </c>
    </row>
    <row r="36" spans="1:11" ht="15" thickBot="1" x14ac:dyDescent="0.35">
      <c r="A36" s="1707"/>
      <c r="B36" s="83" t="s">
        <v>185</v>
      </c>
      <c r="C36" s="202">
        <v>16985</v>
      </c>
      <c r="D36" s="207">
        <v>12935</v>
      </c>
      <c r="E36" s="208">
        <f t="shared" si="0"/>
        <v>0.56768048128342241</v>
      </c>
      <c r="F36" s="202">
        <v>16643</v>
      </c>
      <c r="G36" s="207">
        <v>8724</v>
      </c>
      <c r="H36" s="208">
        <f t="shared" si="1"/>
        <v>0.65608861907202276</v>
      </c>
      <c r="I36" s="202">
        <v>359</v>
      </c>
      <c r="J36" s="207">
        <v>4243</v>
      </c>
      <c r="K36" s="208">
        <f t="shared" si="2"/>
        <v>7.8009561060408517E-2</v>
      </c>
    </row>
    <row r="37" spans="1:11" ht="15" customHeight="1" x14ac:dyDescent="0.3">
      <c r="A37" s="1702" t="s">
        <v>217</v>
      </c>
      <c r="B37" s="71" t="s">
        <v>214</v>
      </c>
      <c r="C37" s="53">
        <v>12164</v>
      </c>
      <c r="D37" s="54">
        <v>9157</v>
      </c>
      <c r="E37" s="88">
        <f t="shared" si="0"/>
        <v>0.5705173303315979</v>
      </c>
      <c r="F37" s="53">
        <v>11908</v>
      </c>
      <c r="G37" s="54">
        <v>5926</v>
      </c>
      <c r="H37" s="88">
        <f t="shared" si="1"/>
        <v>0.66771335651003705</v>
      </c>
      <c r="I37" s="53">
        <v>412</v>
      </c>
      <c r="J37" s="54">
        <v>3497</v>
      </c>
      <c r="K37" s="88">
        <f t="shared" si="2"/>
        <v>0.10539779994883602</v>
      </c>
    </row>
    <row r="38" spans="1:11" x14ac:dyDescent="0.3">
      <c r="A38" s="1703"/>
      <c r="B38" s="209" t="s">
        <v>187</v>
      </c>
      <c r="C38" s="274">
        <v>10895</v>
      </c>
      <c r="D38" s="930">
        <v>8031</v>
      </c>
      <c r="E38" s="353">
        <f t="shared" si="0"/>
        <v>0.57566310895064987</v>
      </c>
      <c r="F38" s="274">
        <v>10629</v>
      </c>
      <c r="G38" s="930">
        <v>4935</v>
      </c>
      <c r="H38" s="353">
        <f t="shared" si="1"/>
        <v>0.68292212798766383</v>
      </c>
      <c r="I38" s="274">
        <v>365</v>
      </c>
      <c r="J38" s="930">
        <v>3260</v>
      </c>
      <c r="K38" s="353">
        <f t="shared" si="2"/>
        <v>0.10068965517241379</v>
      </c>
    </row>
    <row r="39" spans="1:11" ht="15" thickBot="1" x14ac:dyDescent="0.35">
      <c r="A39" s="1704"/>
      <c r="B39" s="72" t="s">
        <v>188</v>
      </c>
      <c r="C39" s="204">
        <v>9974</v>
      </c>
      <c r="D39" s="210">
        <v>6743</v>
      </c>
      <c r="E39" s="211">
        <f t="shared" si="0"/>
        <v>0.59663815277860865</v>
      </c>
      <c r="F39" s="204">
        <v>9741</v>
      </c>
      <c r="G39" s="210">
        <v>4242</v>
      </c>
      <c r="H39" s="211">
        <f t="shared" si="1"/>
        <v>0.69663162411499679</v>
      </c>
      <c r="I39" s="204">
        <v>249</v>
      </c>
      <c r="J39" s="210">
        <v>2520</v>
      </c>
      <c r="K39" s="211">
        <f t="shared" si="2"/>
        <v>8.9924160346695564E-2</v>
      </c>
    </row>
    <row r="40" spans="1:11" x14ac:dyDescent="0.3">
      <c r="A40" s="1705">
        <v>2018</v>
      </c>
      <c r="B40" s="79" t="s">
        <v>212</v>
      </c>
      <c r="C40" s="80">
        <v>23110</v>
      </c>
      <c r="D40" s="86">
        <v>15918</v>
      </c>
      <c r="E40" s="87">
        <f t="shared" si="0"/>
        <v>0.59213897714461416</v>
      </c>
      <c r="F40" s="80">
        <v>22732</v>
      </c>
      <c r="G40" s="86">
        <v>10745</v>
      </c>
      <c r="H40" s="87">
        <f t="shared" si="1"/>
        <v>0.67903336619171373</v>
      </c>
      <c r="I40" s="80">
        <v>583</v>
      </c>
      <c r="J40" s="86">
        <v>5472</v>
      </c>
      <c r="K40" s="87">
        <f t="shared" si="2"/>
        <v>9.6284062758051195E-2</v>
      </c>
    </row>
    <row r="41" spans="1:11" ht="15" customHeight="1" x14ac:dyDescent="0.3">
      <c r="A41" s="1706"/>
      <c r="B41" s="201" t="s">
        <v>184</v>
      </c>
      <c r="C41" s="343">
        <v>20858</v>
      </c>
      <c r="D41" s="931">
        <v>14279</v>
      </c>
      <c r="E41" s="352">
        <f t="shared" si="0"/>
        <v>0.59361926174687651</v>
      </c>
      <c r="F41" s="343">
        <v>20453</v>
      </c>
      <c r="G41" s="931">
        <v>9290</v>
      </c>
      <c r="H41" s="352">
        <f t="shared" si="1"/>
        <v>0.68765760010758836</v>
      </c>
      <c r="I41" s="343">
        <v>535</v>
      </c>
      <c r="J41" s="931">
        <v>5195</v>
      </c>
      <c r="K41" s="352">
        <f t="shared" si="2"/>
        <v>9.3368237347294936E-2</v>
      </c>
    </row>
    <row r="42" spans="1:11" ht="15" thickBot="1" x14ac:dyDescent="0.35">
      <c r="A42" s="1707"/>
      <c r="B42" s="83" t="s">
        <v>185</v>
      </c>
      <c r="C42" s="202">
        <v>18920</v>
      </c>
      <c r="D42" s="207">
        <v>12070</v>
      </c>
      <c r="E42" s="208">
        <f t="shared" si="0"/>
        <v>0.61051952242658925</v>
      </c>
      <c r="F42" s="202">
        <v>18560</v>
      </c>
      <c r="G42" s="207">
        <v>7980</v>
      </c>
      <c r="H42" s="208">
        <f t="shared" si="1"/>
        <v>0.69932177844762622</v>
      </c>
      <c r="I42" s="202">
        <v>376</v>
      </c>
      <c r="J42" s="207">
        <v>4106</v>
      </c>
      <c r="K42" s="208">
        <f t="shared" si="2"/>
        <v>8.3891120035698347E-2</v>
      </c>
    </row>
    <row r="43" spans="1:11" ht="15" customHeight="1" x14ac:dyDescent="0.3">
      <c r="A43" s="1702" t="s">
        <v>218</v>
      </c>
      <c r="B43" s="71" t="s">
        <v>214</v>
      </c>
      <c r="C43" s="53">
        <v>13368</v>
      </c>
      <c r="D43" s="54">
        <v>8622</v>
      </c>
      <c r="E43" s="88">
        <f t="shared" si="0"/>
        <v>0.60791268758526606</v>
      </c>
      <c r="F43" s="53">
        <v>13108</v>
      </c>
      <c r="G43" s="54">
        <v>5537</v>
      </c>
      <c r="H43" s="88">
        <f t="shared" si="1"/>
        <v>0.70303030303030301</v>
      </c>
      <c r="I43" s="53">
        <v>418</v>
      </c>
      <c r="J43" s="54">
        <v>3278</v>
      </c>
      <c r="K43" s="88">
        <f t="shared" si="2"/>
        <v>0.1130952380952381</v>
      </c>
    </row>
    <row r="44" spans="1:11" x14ac:dyDescent="0.3">
      <c r="A44" s="1703"/>
      <c r="B44" s="209" t="s">
        <v>187</v>
      </c>
      <c r="C44" s="274">
        <v>12054</v>
      </c>
      <c r="D44" s="930">
        <v>7591</v>
      </c>
      <c r="E44" s="353">
        <f t="shared" si="0"/>
        <v>0.61359124459149916</v>
      </c>
      <c r="F44" s="274">
        <v>11775</v>
      </c>
      <c r="G44" s="930">
        <v>4619</v>
      </c>
      <c r="H44" s="353">
        <f t="shared" si="1"/>
        <v>0.71825057948029769</v>
      </c>
      <c r="I44" s="274">
        <v>379</v>
      </c>
      <c r="J44" s="930">
        <v>3099</v>
      </c>
      <c r="K44" s="353">
        <f t="shared" si="2"/>
        <v>0.10897067280046004</v>
      </c>
    </row>
    <row r="45" spans="1:11" ht="15" thickBot="1" x14ac:dyDescent="0.35">
      <c r="A45" s="1704"/>
      <c r="B45" s="72" t="s">
        <v>188</v>
      </c>
      <c r="C45" s="204">
        <v>10922</v>
      </c>
      <c r="D45" s="210">
        <v>6274</v>
      </c>
      <c r="E45" s="211">
        <f t="shared" si="0"/>
        <v>0.63514770876948123</v>
      </c>
      <c r="F45" s="204">
        <v>10666</v>
      </c>
      <c r="G45" s="210">
        <v>3884</v>
      </c>
      <c r="H45" s="211">
        <f t="shared" si="1"/>
        <v>0.73305841924398629</v>
      </c>
      <c r="I45" s="204">
        <v>268</v>
      </c>
      <c r="J45" s="210">
        <v>2396</v>
      </c>
      <c r="K45" s="211">
        <f t="shared" si="2"/>
        <v>0.1006006006006006</v>
      </c>
    </row>
    <row r="46" spans="1:11" x14ac:dyDescent="0.3">
      <c r="A46" s="1705">
        <v>2019</v>
      </c>
      <c r="B46" s="79" t="s">
        <v>212</v>
      </c>
      <c r="C46" s="80">
        <v>23191</v>
      </c>
      <c r="D46" s="86">
        <v>16304</v>
      </c>
      <c r="E46" s="87">
        <f t="shared" si="0"/>
        <v>0.5871882516774275</v>
      </c>
      <c r="F46" s="80">
        <v>22811</v>
      </c>
      <c r="G46" s="86">
        <v>11242</v>
      </c>
      <c r="H46" s="87">
        <f t="shared" si="1"/>
        <v>0.66986755939271136</v>
      </c>
      <c r="I46" s="80">
        <v>602</v>
      </c>
      <c r="J46" s="86">
        <v>5500</v>
      </c>
      <c r="K46" s="87">
        <f t="shared" si="2"/>
        <v>9.8656178302196001E-2</v>
      </c>
    </row>
    <row r="47" spans="1:11" x14ac:dyDescent="0.3">
      <c r="A47" s="1706"/>
      <c r="B47" s="201" t="s">
        <v>184</v>
      </c>
      <c r="C47" s="343">
        <v>20739</v>
      </c>
      <c r="D47" s="931">
        <v>14470</v>
      </c>
      <c r="E47" s="352">
        <f t="shared" si="0"/>
        <v>0.58902553324434093</v>
      </c>
      <c r="F47" s="343">
        <v>20315</v>
      </c>
      <c r="G47" s="931">
        <v>9638</v>
      </c>
      <c r="H47" s="352">
        <f t="shared" si="1"/>
        <v>0.67822922578706646</v>
      </c>
      <c r="I47" s="343">
        <v>559</v>
      </c>
      <c r="J47" s="931">
        <v>5153</v>
      </c>
      <c r="K47" s="352">
        <f t="shared" si="2"/>
        <v>9.7864145658263305E-2</v>
      </c>
    </row>
    <row r="48" spans="1:11" ht="15" thickBot="1" x14ac:dyDescent="0.35">
      <c r="A48" s="1707"/>
      <c r="B48" s="83" t="s">
        <v>185</v>
      </c>
      <c r="C48" s="202">
        <v>18913</v>
      </c>
      <c r="D48" s="207">
        <v>12384</v>
      </c>
      <c r="E48" s="208">
        <f t="shared" si="0"/>
        <v>0.60430712208837911</v>
      </c>
      <c r="F48" s="202">
        <v>18544</v>
      </c>
      <c r="G48" s="207">
        <v>8380</v>
      </c>
      <c r="H48" s="208">
        <f t="shared" si="1"/>
        <v>0.68875352845045312</v>
      </c>
      <c r="I48" s="202">
        <v>385</v>
      </c>
      <c r="J48" s="207">
        <v>4025</v>
      </c>
      <c r="K48" s="208">
        <f t="shared" si="2"/>
        <v>8.7301587301587297E-2</v>
      </c>
    </row>
    <row r="49" spans="1:11" x14ac:dyDescent="0.3">
      <c r="A49" s="1702" t="s">
        <v>219</v>
      </c>
      <c r="B49" s="71" t="s">
        <v>214</v>
      </c>
      <c r="C49" s="53">
        <v>13362</v>
      </c>
      <c r="D49" s="54">
        <v>8862</v>
      </c>
      <c r="E49" s="88">
        <f t="shared" si="0"/>
        <v>0.60124190064794814</v>
      </c>
      <c r="F49" s="53">
        <v>13096</v>
      </c>
      <c r="G49" s="54">
        <v>5669</v>
      </c>
      <c r="H49" s="88">
        <f t="shared" si="1"/>
        <v>0.69789501731947778</v>
      </c>
      <c r="I49" s="53">
        <v>435</v>
      </c>
      <c r="J49" s="54">
        <v>3474</v>
      </c>
      <c r="K49" s="88">
        <f t="shared" si="2"/>
        <v>0.11128165771297006</v>
      </c>
    </row>
    <row r="50" spans="1:11" x14ac:dyDescent="0.3">
      <c r="A50" s="1703"/>
      <c r="B50" s="209" t="s">
        <v>187</v>
      </c>
      <c r="C50" s="274">
        <v>11918</v>
      </c>
      <c r="D50" s="930">
        <v>7702</v>
      </c>
      <c r="E50" s="353">
        <f t="shared" si="0"/>
        <v>0.60744138634046896</v>
      </c>
      <c r="F50" s="274">
        <v>11618</v>
      </c>
      <c r="G50" s="930">
        <v>4669</v>
      </c>
      <c r="H50" s="353">
        <f t="shared" si="1"/>
        <v>0.71332964941364274</v>
      </c>
      <c r="I50" s="274">
        <v>401</v>
      </c>
      <c r="J50" s="930">
        <v>3229</v>
      </c>
      <c r="K50" s="353">
        <f t="shared" si="2"/>
        <v>0.11046831955922864</v>
      </c>
    </row>
    <row r="51" spans="1:11" ht="15" thickBot="1" x14ac:dyDescent="0.35">
      <c r="A51" s="1704"/>
      <c r="B51" s="72" t="s">
        <v>188</v>
      </c>
      <c r="C51" s="204">
        <v>10858</v>
      </c>
      <c r="D51" s="210">
        <v>6471</v>
      </c>
      <c r="E51" s="211">
        <f t="shared" si="0"/>
        <v>0.62657972185354027</v>
      </c>
      <c r="F51" s="204">
        <v>10593</v>
      </c>
      <c r="G51" s="210">
        <v>3983</v>
      </c>
      <c r="H51" s="211">
        <f t="shared" si="1"/>
        <v>0.72674259055982438</v>
      </c>
      <c r="I51" s="204">
        <v>276</v>
      </c>
      <c r="J51" s="210">
        <v>2499</v>
      </c>
      <c r="K51" s="211">
        <f t="shared" si="2"/>
        <v>9.9459459459459457E-2</v>
      </c>
    </row>
    <row r="52" spans="1:11" x14ac:dyDescent="0.3">
      <c r="A52" s="1705">
        <v>2020</v>
      </c>
      <c r="B52" s="79" t="s">
        <v>212</v>
      </c>
      <c r="C52" s="80">
        <v>23373</v>
      </c>
      <c r="D52" s="86">
        <v>17450</v>
      </c>
      <c r="E52" s="87">
        <f t="shared" si="0"/>
        <v>0.57254488891066313</v>
      </c>
      <c r="F52" s="80">
        <v>22947</v>
      </c>
      <c r="G52" s="86">
        <v>11729</v>
      </c>
      <c r="H52" s="87">
        <f t="shared" si="1"/>
        <v>0.66175452762717735</v>
      </c>
      <c r="I52" s="80">
        <v>777</v>
      </c>
      <c r="J52" s="86">
        <v>6184</v>
      </c>
      <c r="K52" s="87">
        <f t="shared" si="2"/>
        <v>0.1116218934061198</v>
      </c>
    </row>
    <row r="53" spans="1:11" x14ac:dyDescent="0.3">
      <c r="A53" s="1706"/>
      <c r="B53" s="201" t="s">
        <v>184</v>
      </c>
      <c r="C53" s="343">
        <v>21196</v>
      </c>
      <c r="D53" s="931">
        <v>15417</v>
      </c>
      <c r="E53" s="352">
        <f t="shared" si="0"/>
        <v>0.57892005571791438</v>
      </c>
      <c r="F53" s="343">
        <v>20738</v>
      </c>
      <c r="G53" s="931">
        <v>10148</v>
      </c>
      <c r="H53" s="352">
        <f t="shared" si="1"/>
        <v>0.67143689697597619</v>
      </c>
      <c r="I53" s="343">
        <v>650</v>
      </c>
      <c r="J53" s="931">
        <v>5556</v>
      </c>
      <c r="K53" s="352">
        <f t="shared" si="2"/>
        <v>0.10473735095069288</v>
      </c>
    </row>
    <row r="54" spans="1:11" ht="15" thickBot="1" x14ac:dyDescent="0.35">
      <c r="A54" s="1707"/>
      <c r="B54" s="83" t="s">
        <v>185</v>
      </c>
      <c r="C54" s="202">
        <v>19571</v>
      </c>
      <c r="D54" s="207">
        <v>13239</v>
      </c>
      <c r="E54" s="208">
        <f t="shared" si="0"/>
        <v>0.59649497104541294</v>
      </c>
      <c r="F54" s="202">
        <v>19135</v>
      </c>
      <c r="G54" s="207">
        <v>8815</v>
      </c>
      <c r="H54" s="208">
        <f t="shared" si="1"/>
        <v>0.68461538461538463</v>
      </c>
      <c r="I54" s="202">
        <v>456</v>
      </c>
      <c r="J54" s="207">
        <v>4445</v>
      </c>
      <c r="K54" s="208">
        <f t="shared" si="2"/>
        <v>9.3042236278310556E-2</v>
      </c>
    </row>
    <row r="55" spans="1:11" x14ac:dyDescent="0.3">
      <c r="A55" s="1702" t="s">
        <v>644</v>
      </c>
      <c r="B55" s="71" t="s">
        <v>214</v>
      </c>
      <c r="C55" s="53">
        <v>13305</v>
      </c>
      <c r="D55" s="54">
        <v>9622</v>
      </c>
      <c r="E55" s="88">
        <f t="shared" si="0"/>
        <v>0.58032014655210018</v>
      </c>
      <c r="F55" s="53">
        <v>12998</v>
      </c>
      <c r="G55" s="54">
        <v>5899</v>
      </c>
      <c r="H55" s="88">
        <f t="shared" si="1"/>
        <v>0.68783404773244428</v>
      </c>
      <c r="I55" s="53">
        <v>541</v>
      </c>
      <c r="J55" s="54">
        <v>4020</v>
      </c>
      <c r="K55" s="88">
        <f t="shared" si="2"/>
        <v>0.11861433896075423</v>
      </c>
    </row>
    <row r="56" spans="1:11" x14ac:dyDescent="0.3">
      <c r="A56" s="1703"/>
      <c r="B56" s="209" t="s">
        <v>187</v>
      </c>
      <c r="C56" s="274">
        <v>11995</v>
      </c>
      <c r="D56" s="930">
        <v>8330</v>
      </c>
      <c r="E56" s="353">
        <f t="shared" si="0"/>
        <v>0.59015990159901599</v>
      </c>
      <c r="F56" s="274">
        <v>11671</v>
      </c>
      <c r="G56" s="930">
        <v>4973</v>
      </c>
      <c r="H56" s="353">
        <f t="shared" si="1"/>
        <v>0.70121365056476803</v>
      </c>
      <c r="I56" s="274">
        <v>452</v>
      </c>
      <c r="J56" s="930">
        <v>3535</v>
      </c>
      <c r="K56" s="353">
        <f t="shared" si="2"/>
        <v>0.11336844745422624</v>
      </c>
    </row>
    <row r="57" spans="1:11" ht="15" thickBot="1" x14ac:dyDescent="0.35">
      <c r="A57" s="1704"/>
      <c r="B57" s="72" t="s">
        <v>188</v>
      </c>
      <c r="C57" s="204">
        <v>11124</v>
      </c>
      <c r="D57" s="210">
        <v>7033</v>
      </c>
      <c r="E57" s="211">
        <f t="shared" si="0"/>
        <v>0.61265627581648952</v>
      </c>
      <c r="F57" s="204">
        <v>10812</v>
      </c>
      <c r="G57" s="210">
        <v>4253</v>
      </c>
      <c r="H57" s="211">
        <f t="shared" si="1"/>
        <v>0.71769000995685361</v>
      </c>
      <c r="I57" s="204">
        <v>324</v>
      </c>
      <c r="J57" s="210">
        <v>2793</v>
      </c>
      <c r="K57" s="211">
        <f t="shared" si="2"/>
        <v>0.1039461020211742</v>
      </c>
    </row>
    <row r="58" spans="1:11" x14ac:dyDescent="0.3">
      <c r="A58" s="56" t="s">
        <v>643</v>
      </c>
      <c r="C58" s="141"/>
      <c r="D58" s="141"/>
      <c r="F58" s="141"/>
      <c r="K58" s="5" t="s">
        <v>131</v>
      </c>
    </row>
  </sheetData>
  <mergeCells count="23">
    <mergeCell ref="A1:K1"/>
    <mergeCell ref="A2:A3"/>
    <mergeCell ref="C2:E2"/>
    <mergeCell ref="F2:H2"/>
    <mergeCell ref="I2:K2"/>
    <mergeCell ref="A22:A24"/>
    <mergeCell ref="A25:A27"/>
    <mergeCell ref="A28:A30"/>
    <mergeCell ref="A31:A33"/>
    <mergeCell ref="A4:A6"/>
    <mergeCell ref="A7:A9"/>
    <mergeCell ref="A10:A12"/>
    <mergeCell ref="A13:A15"/>
    <mergeCell ref="A16:A18"/>
    <mergeCell ref="A19:A21"/>
    <mergeCell ref="A55:A57"/>
    <mergeCell ref="A34:A36"/>
    <mergeCell ref="A37:A39"/>
    <mergeCell ref="A43:A45"/>
    <mergeCell ref="A46:A48"/>
    <mergeCell ref="A49:A51"/>
    <mergeCell ref="A52:A54"/>
    <mergeCell ref="A40:A42"/>
  </mergeCells>
  <printOptions horizontalCentered="1"/>
  <pageMargins left="0.70866141732283472" right="0.70866141732283472" top="0.31496062992125984" bottom="0.59055118110236227" header="0.31496062992125984" footer="0.31496062992125984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S71"/>
  <sheetViews>
    <sheetView view="pageBreakPreview" zoomScaleNormal="100" zoomScaleSheetLayoutView="100" workbookViewId="0">
      <selection sqref="A1:S1"/>
    </sheetView>
  </sheetViews>
  <sheetFormatPr defaultColWidth="9.109375" defaultRowHeight="14.4" x14ac:dyDescent="0.3"/>
  <cols>
    <col min="1" max="1" width="14.33203125" style="28" customWidth="1"/>
    <col min="2" max="2" width="8.44140625" style="28" customWidth="1"/>
    <col min="3" max="3" width="8.33203125" style="28" customWidth="1"/>
    <col min="4" max="4" width="7.6640625" style="28" customWidth="1"/>
    <col min="5" max="5" width="8.44140625" style="28" customWidth="1"/>
    <col min="6" max="6" width="8.33203125" style="28" customWidth="1"/>
    <col min="7" max="7" width="7.6640625" style="28" customWidth="1"/>
    <col min="8" max="8" width="8.44140625" style="28" customWidth="1"/>
    <col min="9" max="9" width="8.33203125" style="28" customWidth="1"/>
    <col min="10" max="10" width="7.6640625" style="28" customWidth="1"/>
    <col min="11" max="11" width="8.44140625" style="63" customWidth="1"/>
    <col min="12" max="12" width="8.33203125" style="63" customWidth="1"/>
    <col min="13" max="13" width="7.6640625" style="63" customWidth="1"/>
    <col min="14" max="14" width="8.44140625" style="63" customWidth="1"/>
    <col min="15" max="15" width="8.33203125" style="63" customWidth="1"/>
    <col min="16" max="16" width="7.6640625" style="63" customWidth="1"/>
    <col min="17" max="17" width="8.44140625" style="63" customWidth="1"/>
    <col min="18" max="18" width="8.33203125" style="63" customWidth="1"/>
    <col min="19" max="19" width="7.6640625" style="63" customWidth="1"/>
    <col min="20" max="16384" width="9.109375" style="28"/>
  </cols>
  <sheetData>
    <row r="1" spans="1:19" ht="41.25" customHeight="1" thickBot="1" x14ac:dyDescent="0.35">
      <c r="A1" s="1738" t="s">
        <v>971</v>
      </c>
      <c r="B1" s="1738"/>
      <c r="C1" s="1738"/>
      <c r="D1" s="1738"/>
      <c r="E1" s="1738"/>
      <c r="F1" s="1738"/>
      <c r="G1" s="1738"/>
      <c r="H1" s="1738"/>
      <c r="I1" s="1738"/>
      <c r="J1" s="1738"/>
      <c r="K1" s="1738"/>
      <c r="L1" s="1738"/>
      <c r="M1" s="1738"/>
      <c r="N1" s="1738"/>
      <c r="O1" s="1738"/>
      <c r="P1" s="1738"/>
      <c r="Q1" s="1738"/>
      <c r="R1" s="1738"/>
      <c r="S1" s="1738"/>
    </row>
    <row r="2" spans="1:19" ht="15" thickBot="1" x14ac:dyDescent="0.35">
      <c r="A2" s="1739" t="s">
        <v>205</v>
      </c>
      <c r="B2" s="1741" t="s">
        <v>116</v>
      </c>
      <c r="C2" s="1742"/>
      <c r="D2" s="1742"/>
      <c r="E2" s="1742"/>
      <c r="F2" s="1742"/>
      <c r="G2" s="1742"/>
      <c r="H2" s="1742"/>
      <c r="I2" s="1742"/>
      <c r="J2" s="1743"/>
      <c r="K2" s="1744" t="s">
        <v>220</v>
      </c>
      <c r="L2" s="1745"/>
      <c r="M2" s="1745"/>
      <c r="N2" s="1745"/>
      <c r="O2" s="1745"/>
      <c r="P2" s="1745"/>
      <c r="Q2" s="1745"/>
      <c r="R2" s="1745"/>
      <c r="S2" s="1746"/>
    </row>
    <row r="3" spans="1:19" ht="24.75" customHeight="1" thickBot="1" x14ac:dyDescent="0.35">
      <c r="A3" s="1740"/>
      <c r="B3" s="1747" t="s">
        <v>207</v>
      </c>
      <c r="C3" s="1748"/>
      <c r="D3" s="1748"/>
      <c r="E3" s="1747" t="s">
        <v>208</v>
      </c>
      <c r="F3" s="1748"/>
      <c r="G3" s="1698"/>
      <c r="H3" s="1748" t="s">
        <v>206</v>
      </c>
      <c r="I3" s="1748"/>
      <c r="J3" s="1748"/>
      <c r="K3" s="1747" t="s">
        <v>207</v>
      </c>
      <c r="L3" s="1748"/>
      <c r="M3" s="1698"/>
      <c r="N3" s="1748" t="s">
        <v>208</v>
      </c>
      <c r="O3" s="1748"/>
      <c r="P3" s="1748"/>
      <c r="Q3" s="1747" t="s">
        <v>206</v>
      </c>
      <c r="R3" s="1748"/>
      <c r="S3" s="1698"/>
    </row>
    <row r="4" spans="1:19" ht="18.75" customHeight="1" x14ac:dyDescent="0.3">
      <c r="A4" s="1724" t="s">
        <v>149</v>
      </c>
      <c r="B4" s="1731" t="s">
        <v>221</v>
      </c>
      <c r="C4" s="1732"/>
      <c r="D4" s="1733"/>
      <c r="E4" s="1731" t="s">
        <v>221</v>
      </c>
      <c r="F4" s="1732"/>
      <c r="G4" s="1734"/>
      <c r="H4" s="1735" t="s">
        <v>221</v>
      </c>
      <c r="I4" s="1732"/>
      <c r="J4" s="1733"/>
      <c r="K4" s="1731" t="s">
        <v>221</v>
      </c>
      <c r="L4" s="1732"/>
      <c r="M4" s="1734"/>
      <c r="N4" s="1735" t="s">
        <v>221</v>
      </c>
      <c r="O4" s="1732"/>
      <c r="P4" s="1733"/>
      <c r="Q4" s="1731" t="s">
        <v>221</v>
      </c>
      <c r="R4" s="1732"/>
      <c r="S4" s="1734"/>
    </row>
    <row r="5" spans="1:19" ht="18.75" customHeight="1" thickBot="1" x14ac:dyDescent="0.35">
      <c r="A5" s="1725"/>
      <c r="B5" s="1728" t="s">
        <v>222</v>
      </c>
      <c r="C5" s="1729"/>
      <c r="D5" s="1736"/>
      <c r="E5" s="1728" t="s">
        <v>222</v>
      </c>
      <c r="F5" s="1729"/>
      <c r="G5" s="1730"/>
      <c r="H5" s="1737" t="s">
        <v>222</v>
      </c>
      <c r="I5" s="1729"/>
      <c r="J5" s="1736"/>
      <c r="K5" s="1728" t="s">
        <v>222</v>
      </c>
      <c r="L5" s="1729"/>
      <c r="M5" s="1730"/>
      <c r="N5" s="1737" t="s">
        <v>222</v>
      </c>
      <c r="O5" s="1729"/>
      <c r="P5" s="1736"/>
      <c r="Q5" s="1728" t="s">
        <v>222</v>
      </c>
      <c r="R5" s="1729"/>
      <c r="S5" s="1730"/>
    </row>
    <row r="6" spans="1:19" ht="17.25" customHeight="1" x14ac:dyDescent="0.3">
      <c r="A6" s="1726"/>
      <c r="B6" s="1721" t="s">
        <v>223</v>
      </c>
      <c r="C6" s="212" t="s">
        <v>224</v>
      </c>
      <c r="D6" s="941"/>
      <c r="E6" s="1721" t="s">
        <v>223</v>
      </c>
      <c r="F6" s="212" t="s">
        <v>224</v>
      </c>
      <c r="G6" s="213"/>
      <c r="H6" s="1721" t="s">
        <v>223</v>
      </c>
      <c r="I6" s="212" t="s">
        <v>224</v>
      </c>
      <c r="J6" s="941"/>
      <c r="K6" s="1721" t="s">
        <v>223</v>
      </c>
      <c r="L6" s="212" t="s">
        <v>224</v>
      </c>
      <c r="M6" s="213"/>
      <c r="N6" s="1721" t="s">
        <v>223</v>
      </c>
      <c r="O6" s="212" t="s">
        <v>224</v>
      </c>
      <c r="P6" s="941"/>
      <c r="Q6" s="1721" t="s">
        <v>223</v>
      </c>
      <c r="R6" s="212" t="s">
        <v>224</v>
      </c>
      <c r="S6" s="213"/>
    </row>
    <row r="7" spans="1:19" ht="86.25" customHeight="1" thickBot="1" x14ac:dyDescent="0.35">
      <c r="A7" s="1727"/>
      <c r="B7" s="1722"/>
      <c r="C7" s="214" t="s">
        <v>189</v>
      </c>
      <c r="D7" s="64" t="s">
        <v>225</v>
      </c>
      <c r="E7" s="1722"/>
      <c r="F7" s="214" t="s">
        <v>189</v>
      </c>
      <c r="G7" s="23" t="s">
        <v>225</v>
      </c>
      <c r="H7" s="1722"/>
      <c r="I7" s="214" t="s">
        <v>189</v>
      </c>
      <c r="J7" s="64" t="s">
        <v>225</v>
      </c>
      <c r="K7" s="1722"/>
      <c r="L7" s="214" t="s">
        <v>189</v>
      </c>
      <c r="M7" s="23" t="s">
        <v>225</v>
      </c>
      <c r="N7" s="1722"/>
      <c r="O7" s="214" t="s">
        <v>189</v>
      </c>
      <c r="P7" s="64" t="s">
        <v>225</v>
      </c>
      <c r="Q7" s="1722"/>
      <c r="R7" s="214" t="s">
        <v>189</v>
      </c>
      <c r="S7" s="23" t="s">
        <v>225</v>
      </c>
    </row>
    <row r="8" spans="1:19" x14ac:dyDescent="0.3">
      <c r="A8" s="1723" t="s">
        <v>62</v>
      </c>
      <c r="B8" s="58">
        <v>2631</v>
      </c>
      <c r="C8" s="54">
        <v>1988</v>
      </c>
      <c r="D8" s="89">
        <f t="shared" ref="D8:D39" si="0">C8/B8</f>
        <v>0.7556062333713417</v>
      </c>
      <c r="E8" s="53">
        <v>350</v>
      </c>
      <c r="F8" s="54">
        <v>250</v>
      </c>
      <c r="G8" s="89">
        <f>F8/E8</f>
        <v>0.7142857142857143</v>
      </c>
      <c r="H8" s="55">
        <v>2981</v>
      </c>
      <c r="I8" s="54">
        <v>2238</v>
      </c>
      <c r="J8" s="89">
        <f t="shared" ref="J8:J39" si="1">I8/H8</f>
        <v>0.75075478027507547</v>
      </c>
      <c r="K8" s="58">
        <v>1733</v>
      </c>
      <c r="L8" s="54">
        <v>1304</v>
      </c>
      <c r="M8" s="89">
        <f t="shared" ref="M8:M39" si="2">L8/K8</f>
        <v>0.75245239469128677</v>
      </c>
      <c r="N8" s="53">
        <v>245</v>
      </c>
      <c r="O8" s="54">
        <v>185</v>
      </c>
      <c r="P8" s="89">
        <f>O8/N8</f>
        <v>0.75510204081632648</v>
      </c>
      <c r="Q8" s="55">
        <v>1978</v>
      </c>
      <c r="R8" s="54">
        <v>1489</v>
      </c>
      <c r="S8" s="89">
        <f t="shared" ref="S8:S39" si="3">R8/Q8</f>
        <v>0.75278058645096058</v>
      </c>
    </row>
    <row r="9" spans="1:19" x14ac:dyDescent="0.3">
      <c r="A9" s="1719"/>
      <c r="B9" s="349">
        <v>1711</v>
      </c>
      <c r="C9" s="930">
        <v>1422</v>
      </c>
      <c r="D9" s="273">
        <f t="shared" si="0"/>
        <v>0.83109292811221502</v>
      </c>
      <c r="E9" s="274">
        <v>241</v>
      </c>
      <c r="F9" s="930">
        <v>188</v>
      </c>
      <c r="G9" s="273">
        <f>F9/E9</f>
        <v>0.78008298755186722</v>
      </c>
      <c r="H9" s="215">
        <v>1952</v>
      </c>
      <c r="I9" s="930">
        <v>1610</v>
      </c>
      <c r="J9" s="273">
        <f t="shared" si="1"/>
        <v>0.82479508196721307</v>
      </c>
      <c r="K9" s="349">
        <v>1200</v>
      </c>
      <c r="L9" s="930">
        <v>1010</v>
      </c>
      <c r="M9" s="273">
        <f t="shared" si="2"/>
        <v>0.84166666666666667</v>
      </c>
      <c r="N9" s="274">
        <v>174</v>
      </c>
      <c r="O9" s="930">
        <v>140</v>
      </c>
      <c r="P9" s="273">
        <f>O9/N9</f>
        <v>0.8045977011494253</v>
      </c>
      <c r="Q9" s="215">
        <v>1374</v>
      </c>
      <c r="R9" s="930">
        <v>1150</v>
      </c>
      <c r="S9" s="273">
        <f t="shared" si="3"/>
        <v>0.83697234352256189</v>
      </c>
    </row>
    <row r="10" spans="1:19" x14ac:dyDescent="0.3">
      <c r="A10" s="1718" t="s">
        <v>50</v>
      </c>
      <c r="B10" s="349">
        <v>1921</v>
      </c>
      <c r="C10" s="930">
        <v>1608</v>
      </c>
      <c r="D10" s="273">
        <f t="shared" si="0"/>
        <v>0.83706402915148359</v>
      </c>
      <c r="E10" s="274">
        <v>0</v>
      </c>
      <c r="F10" s="930">
        <v>0</v>
      </c>
      <c r="G10" s="278" t="s">
        <v>226</v>
      </c>
      <c r="H10" s="215">
        <v>1921</v>
      </c>
      <c r="I10" s="930">
        <v>1608</v>
      </c>
      <c r="J10" s="273">
        <f t="shared" si="1"/>
        <v>0.83706402915148359</v>
      </c>
      <c r="K10" s="349">
        <v>612</v>
      </c>
      <c r="L10" s="930">
        <v>509</v>
      </c>
      <c r="M10" s="273">
        <f t="shared" si="2"/>
        <v>0.8316993464052288</v>
      </c>
      <c r="N10" s="274">
        <v>0</v>
      </c>
      <c r="O10" s="930">
        <v>0</v>
      </c>
      <c r="P10" s="278" t="s">
        <v>226</v>
      </c>
      <c r="Q10" s="215">
        <v>612</v>
      </c>
      <c r="R10" s="930">
        <v>509</v>
      </c>
      <c r="S10" s="273">
        <f t="shared" si="3"/>
        <v>0.8316993464052288</v>
      </c>
    </row>
    <row r="11" spans="1:19" x14ac:dyDescent="0.3">
      <c r="A11" s="1719"/>
      <c r="B11" s="349">
        <v>1365</v>
      </c>
      <c r="C11" s="930">
        <v>1255</v>
      </c>
      <c r="D11" s="273">
        <f t="shared" si="0"/>
        <v>0.91941391941391937</v>
      </c>
      <c r="E11" s="274">
        <v>0</v>
      </c>
      <c r="F11" s="930">
        <v>0</v>
      </c>
      <c r="G11" s="278" t="s">
        <v>226</v>
      </c>
      <c r="H11" s="215">
        <v>1365</v>
      </c>
      <c r="I11" s="930">
        <v>1255</v>
      </c>
      <c r="J11" s="273">
        <f t="shared" si="1"/>
        <v>0.91941391941391937</v>
      </c>
      <c r="K11" s="349">
        <v>457</v>
      </c>
      <c r="L11" s="930">
        <v>411</v>
      </c>
      <c r="M11" s="273">
        <f t="shared" si="2"/>
        <v>0.89934354485776802</v>
      </c>
      <c r="N11" s="274">
        <v>0</v>
      </c>
      <c r="O11" s="930">
        <v>0</v>
      </c>
      <c r="P11" s="278" t="s">
        <v>226</v>
      </c>
      <c r="Q11" s="215">
        <v>457</v>
      </c>
      <c r="R11" s="930">
        <v>411</v>
      </c>
      <c r="S11" s="273">
        <f t="shared" si="3"/>
        <v>0.89934354485776802</v>
      </c>
    </row>
    <row r="12" spans="1:19" x14ac:dyDescent="0.3">
      <c r="A12" s="1718" t="s">
        <v>42</v>
      </c>
      <c r="B12" s="349">
        <v>1529</v>
      </c>
      <c r="C12" s="930">
        <v>1212</v>
      </c>
      <c r="D12" s="273">
        <f t="shared" si="0"/>
        <v>0.79267495094833229</v>
      </c>
      <c r="E12" s="274">
        <v>114</v>
      </c>
      <c r="F12" s="930">
        <v>61</v>
      </c>
      <c r="G12" s="273">
        <f t="shared" ref="G12:G51" si="4">F12/E12</f>
        <v>0.53508771929824561</v>
      </c>
      <c r="H12" s="215">
        <v>1643</v>
      </c>
      <c r="I12" s="930">
        <v>1273</v>
      </c>
      <c r="J12" s="273">
        <f t="shared" si="1"/>
        <v>0.77480219111381621</v>
      </c>
      <c r="K12" s="349">
        <v>928</v>
      </c>
      <c r="L12" s="930">
        <v>797</v>
      </c>
      <c r="M12" s="273">
        <f t="shared" si="2"/>
        <v>0.85883620689655171</v>
      </c>
      <c r="N12" s="274">
        <v>60</v>
      </c>
      <c r="O12" s="930">
        <v>36</v>
      </c>
      <c r="P12" s="273">
        <f t="shared" ref="P12:P46" si="5">O12/N12</f>
        <v>0.6</v>
      </c>
      <c r="Q12" s="215">
        <v>988</v>
      </c>
      <c r="R12" s="930">
        <v>833</v>
      </c>
      <c r="S12" s="273">
        <f t="shared" si="3"/>
        <v>0.84311740890688258</v>
      </c>
    </row>
    <row r="13" spans="1:19" x14ac:dyDescent="0.3">
      <c r="A13" s="1719"/>
      <c r="B13" s="349">
        <v>1102</v>
      </c>
      <c r="C13" s="930">
        <v>946</v>
      </c>
      <c r="D13" s="273">
        <f t="shared" si="0"/>
        <v>0.85843920145190566</v>
      </c>
      <c r="E13" s="274">
        <v>70</v>
      </c>
      <c r="F13" s="930">
        <v>39</v>
      </c>
      <c r="G13" s="273">
        <f t="shared" si="4"/>
        <v>0.55714285714285716</v>
      </c>
      <c r="H13" s="215">
        <v>1172</v>
      </c>
      <c r="I13" s="930">
        <v>985</v>
      </c>
      <c r="J13" s="273">
        <f t="shared" si="1"/>
        <v>0.84044368600682595</v>
      </c>
      <c r="K13" s="349">
        <v>705</v>
      </c>
      <c r="L13" s="930">
        <v>626</v>
      </c>
      <c r="M13" s="273">
        <f t="shared" si="2"/>
        <v>0.88794326241134747</v>
      </c>
      <c r="N13" s="274">
        <v>39</v>
      </c>
      <c r="O13" s="930">
        <v>22</v>
      </c>
      <c r="P13" s="273">
        <f t="shared" si="5"/>
        <v>0.5641025641025641</v>
      </c>
      <c r="Q13" s="215">
        <v>744</v>
      </c>
      <c r="R13" s="930">
        <v>648</v>
      </c>
      <c r="S13" s="273">
        <f t="shared" si="3"/>
        <v>0.87096774193548387</v>
      </c>
    </row>
    <row r="14" spans="1:19" x14ac:dyDescent="0.3">
      <c r="A14" s="1718" t="s">
        <v>52</v>
      </c>
      <c r="B14" s="349">
        <v>1460</v>
      </c>
      <c r="C14" s="930">
        <v>1273</v>
      </c>
      <c r="D14" s="273">
        <f t="shared" si="0"/>
        <v>0.87191780821917808</v>
      </c>
      <c r="E14" s="274">
        <v>91</v>
      </c>
      <c r="F14" s="930">
        <v>60</v>
      </c>
      <c r="G14" s="273">
        <f t="shared" si="4"/>
        <v>0.65934065934065933</v>
      </c>
      <c r="H14" s="215">
        <v>1551</v>
      </c>
      <c r="I14" s="930">
        <v>1333</v>
      </c>
      <c r="J14" s="273">
        <f t="shared" si="1"/>
        <v>0.85944551901998711</v>
      </c>
      <c r="K14" s="349">
        <v>428</v>
      </c>
      <c r="L14" s="930">
        <v>380</v>
      </c>
      <c r="M14" s="273">
        <f t="shared" si="2"/>
        <v>0.88785046728971961</v>
      </c>
      <c r="N14" s="274">
        <v>41</v>
      </c>
      <c r="O14" s="930">
        <v>25</v>
      </c>
      <c r="P14" s="273">
        <f t="shared" si="5"/>
        <v>0.6097560975609756</v>
      </c>
      <c r="Q14" s="215">
        <v>469</v>
      </c>
      <c r="R14" s="930">
        <v>405</v>
      </c>
      <c r="S14" s="273">
        <f t="shared" si="3"/>
        <v>0.86353944562899787</v>
      </c>
    </row>
    <row r="15" spans="1:19" x14ac:dyDescent="0.3">
      <c r="A15" s="1719"/>
      <c r="B15" s="349">
        <v>1265</v>
      </c>
      <c r="C15" s="930">
        <v>1138</v>
      </c>
      <c r="D15" s="273">
        <f t="shared" si="0"/>
        <v>0.89960474308300398</v>
      </c>
      <c r="E15" s="274">
        <v>77</v>
      </c>
      <c r="F15" s="930">
        <v>55</v>
      </c>
      <c r="G15" s="273">
        <f t="shared" si="4"/>
        <v>0.7142857142857143</v>
      </c>
      <c r="H15" s="215">
        <v>1342</v>
      </c>
      <c r="I15" s="930">
        <v>1193</v>
      </c>
      <c r="J15" s="273">
        <f t="shared" si="1"/>
        <v>0.88897168405365123</v>
      </c>
      <c r="K15" s="349">
        <v>385</v>
      </c>
      <c r="L15" s="930">
        <v>347</v>
      </c>
      <c r="M15" s="273">
        <f t="shared" si="2"/>
        <v>0.90129870129870127</v>
      </c>
      <c r="N15" s="274">
        <v>32</v>
      </c>
      <c r="O15" s="930">
        <v>22</v>
      </c>
      <c r="P15" s="273">
        <f t="shared" si="5"/>
        <v>0.6875</v>
      </c>
      <c r="Q15" s="215">
        <v>417</v>
      </c>
      <c r="R15" s="930">
        <v>369</v>
      </c>
      <c r="S15" s="273">
        <f t="shared" si="3"/>
        <v>0.8848920863309353</v>
      </c>
    </row>
    <row r="16" spans="1:19" x14ac:dyDescent="0.3">
      <c r="A16" s="1718" t="s">
        <v>46</v>
      </c>
      <c r="B16" s="349">
        <v>1212</v>
      </c>
      <c r="C16" s="930">
        <v>1082</v>
      </c>
      <c r="D16" s="273">
        <f t="shared" si="0"/>
        <v>0.89273927392739272</v>
      </c>
      <c r="E16" s="274">
        <v>245</v>
      </c>
      <c r="F16" s="930">
        <v>179</v>
      </c>
      <c r="G16" s="273">
        <f t="shared" si="4"/>
        <v>0.73061224489795917</v>
      </c>
      <c r="H16" s="215">
        <v>1457</v>
      </c>
      <c r="I16" s="930">
        <v>1261</v>
      </c>
      <c r="J16" s="273">
        <f t="shared" si="1"/>
        <v>0.86547700754975976</v>
      </c>
      <c r="K16" s="349">
        <v>920</v>
      </c>
      <c r="L16" s="930">
        <v>830</v>
      </c>
      <c r="M16" s="273">
        <f t="shared" si="2"/>
        <v>0.90217391304347827</v>
      </c>
      <c r="N16" s="274">
        <v>189</v>
      </c>
      <c r="O16" s="930">
        <v>143</v>
      </c>
      <c r="P16" s="273">
        <f t="shared" si="5"/>
        <v>0.75661375661375663</v>
      </c>
      <c r="Q16" s="215">
        <v>1109</v>
      </c>
      <c r="R16" s="930">
        <v>973</v>
      </c>
      <c r="S16" s="273">
        <f t="shared" si="3"/>
        <v>0.87736699729486023</v>
      </c>
    </row>
    <row r="17" spans="1:19" x14ac:dyDescent="0.3">
      <c r="A17" s="1719"/>
      <c r="B17" s="349">
        <v>969</v>
      </c>
      <c r="C17" s="930">
        <v>888</v>
      </c>
      <c r="D17" s="273">
        <f t="shared" si="0"/>
        <v>0.91640866873065019</v>
      </c>
      <c r="E17" s="274">
        <v>175</v>
      </c>
      <c r="F17" s="930">
        <v>130</v>
      </c>
      <c r="G17" s="273">
        <f t="shared" si="4"/>
        <v>0.74285714285714288</v>
      </c>
      <c r="H17" s="274">
        <v>1144</v>
      </c>
      <c r="I17" s="930">
        <v>1018</v>
      </c>
      <c r="J17" s="273">
        <f t="shared" si="1"/>
        <v>0.8898601398601399</v>
      </c>
      <c r="K17" s="349">
        <v>738</v>
      </c>
      <c r="L17" s="930">
        <v>679</v>
      </c>
      <c r="M17" s="273">
        <f t="shared" si="2"/>
        <v>0.92005420054200537</v>
      </c>
      <c r="N17" s="274">
        <v>141</v>
      </c>
      <c r="O17" s="930">
        <v>106</v>
      </c>
      <c r="P17" s="273">
        <f t="shared" si="5"/>
        <v>0.75177304964539005</v>
      </c>
      <c r="Q17" s="274">
        <v>879</v>
      </c>
      <c r="R17" s="930">
        <v>785</v>
      </c>
      <c r="S17" s="273">
        <f t="shared" si="3"/>
        <v>0.89306029579067125</v>
      </c>
    </row>
    <row r="18" spans="1:19" x14ac:dyDescent="0.3">
      <c r="A18" s="1718" t="s">
        <v>78</v>
      </c>
      <c r="B18" s="349">
        <v>1169</v>
      </c>
      <c r="C18" s="930">
        <v>1087</v>
      </c>
      <c r="D18" s="273">
        <f t="shared" si="0"/>
        <v>0.92985457656116344</v>
      </c>
      <c r="E18" s="274">
        <v>107</v>
      </c>
      <c r="F18" s="930">
        <v>79</v>
      </c>
      <c r="G18" s="273">
        <f t="shared" si="4"/>
        <v>0.73831775700934577</v>
      </c>
      <c r="H18" s="274">
        <v>1276</v>
      </c>
      <c r="I18" s="930">
        <v>1166</v>
      </c>
      <c r="J18" s="273">
        <f t="shared" si="1"/>
        <v>0.91379310344827591</v>
      </c>
      <c r="K18" s="349">
        <v>428</v>
      </c>
      <c r="L18" s="930">
        <v>393</v>
      </c>
      <c r="M18" s="273">
        <f t="shared" si="2"/>
        <v>0.91822429906542058</v>
      </c>
      <c r="N18" s="274">
        <v>37</v>
      </c>
      <c r="O18" s="930">
        <v>25</v>
      </c>
      <c r="P18" s="273">
        <f t="shared" si="5"/>
        <v>0.67567567567567566</v>
      </c>
      <c r="Q18" s="274">
        <v>465</v>
      </c>
      <c r="R18" s="930">
        <v>418</v>
      </c>
      <c r="S18" s="273">
        <f t="shared" si="3"/>
        <v>0.8989247311827957</v>
      </c>
    </row>
    <row r="19" spans="1:19" x14ac:dyDescent="0.3">
      <c r="A19" s="1719"/>
      <c r="B19" s="349">
        <v>1046</v>
      </c>
      <c r="C19" s="930">
        <v>995</v>
      </c>
      <c r="D19" s="273">
        <f t="shared" si="0"/>
        <v>0.95124282982791586</v>
      </c>
      <c r="E19" s="274">
        <v>92</v>
      </c>
      <c r="F19" s="930">
        <v>69</v>
      </c>
      <c r="G19" s="273">
        <f t="shared" si="4"/>
        <v>0.75</v>
      </c>
      <c r="H19" s="274">
        <v>1138</v>
      </c>
      <c r="I19" s="930">
        <v>1064</v>
      </c>
      <c r="J19" s="273">
        <f t="shared" si="1"/>
        <v>0.9349736379613357</v>
      </c>
      <c r="K19" s="349">
        <v>401</v>
      </c>
      <c r="L19" s="930">
        <v>375</v>
      </c>
      <c r="M19" s="273">
        <f t="shared" si="2"/>
        <v>0.93516209476309231</v>
      </c>
      <c r="N19" s="274">
        <v>27</v>
      </c>
      <c r="O19" s="930">
        <v>19</v>
      </c>
      <c r="P19" s="273">
        <f t="shared" si="5"/>
        <v>0.70370370370370372</v>
      </c>
      <c r="Q19" s="274">
        <v>428</v>
      </c>
      <c r="R19" s="930">
        <v>394</v>
      </c>
      <c r="S19" s="273">
        <f t="shared" si="3"/>
        <v>0.92056074766355145</v>
      </c>
    </row>
    <row r="20" spans="1:19" x14ac:dyDescent="0.3">
      <c r="A20" s="1718" t="s">
        <v>66</v>
      </c>
      <c r="B20" s="349">
        <v>939</v>
      </c>
      <c r="C20" s="930">
        <v>766</v>
      </c>
      <c r="D20" s="273">
        <f t="shared" si="0"/>
        <v>0.81576144834930775</v>
      </c>
      <c r="E20" s="274">
        <v>273</v>
      </c>
      <c r="F20" s="930">
        <v>171</v>
      </c>
      <c r="G20" s="273">
        <f t="shared" si="4"/>
        <v>0.62637362637362637</v>
      </c>
      <c r="H20" s="215">
        <v>1212</v>
      </c>
      <c r="I20" s="930">
        <v>937</v>
      </c>
      <c r="J20" s="273">
        <f t="shared" si="1"/>
        <v>0.77310231023102305</v>
      </c>
      <c r="K20" s="349">
        <v>657</v>
      </c>
      <c r="L20" s="930">
        <v>546</v>
      </c>
      <c r="M20" s="273">
        <f t="shared" si="2"/>
        <v>0.83105022831050224</v>
      </c>
      <c r="N20" s="274">
        <v>187</v>
      </c>
      <c r="O20" s="930">
        <v>115</v>
      </c>
      <c r="P20" s="273">
        <f t="shared" si="5"/>
        <v>0.61497326203208558</v>
      </c>
      <c r="Q20" s="215">
        <v>844</v>
      </c>
      <c r="R20" s="930">
        <v>661</v>
      </c>
      <c r="S20" s="273">
        <f t="shared" si="3"/>
        <v>0.78317535545023698</v>
      </c>
    </row>
    <row r="21" spans="1:19" x14ac:dyDescent="0.3">
      <c r="A21" s="1719"/>
      <c r="B21" s="349">
        <v>717</v>
      </c>
      <c r="C21" s="930">
        <v>631</v>
      </c>
      <c r="D21" s="273">
        <f t="shared" si="0"/>
        <v>0.88005578800557882</v>
      </c>
      <c r="E21" s="274">
        <v>204</v>
      </c>
      <c r="F21" s="930">
        <v>130</v>
      </c>
      <c r="G21" s="273">
        <f t="shared" si="4"/>
        <v>0.63725490196078427</v>
      </c>
      <c r="H21" s="215">
        <v>921</v>
      </c>
      <c r="I21" s="930">
        <v>761</v>
      </c>
      <c r="J21" s="273">
        <f t="shared" si="1"/>
        <v>0.82627578718783934</v>
      </c>
      <c r="K21" s="349">
        <v>518</v>
      </c>
      <c r="L21" s="930">
        <v>460</v>
      </c>
      <c r="M21" s="273">
        <f t="shared" si="2"/>
        <v>0.88803088803088803</v>
      </c>
      <c r="N21" s="274">
        <v>139</v>
      </c>
      <c r="O21" s="930">
        <v>86</v>
      </c>
      <c r="P21" s="273">
        <f t="shared" si="5"/>
        <v>0.61870503597122306</v>
      </c>
      <c r="Q21" s="215">
        <v>657</v>
      </c>
      <c r="R21" s="930">
        <v>546</v>
      </c>
      <c r="S21" s="273">
        <f t="shared" si="3"/>
        <v>0.83105022831050224</v>
      </c>
    </row>
    <row r="22" spans="1:19" x14ac:dyDescent="0.3">
      <c r="A22" s="1718" t="s">
        <v>64</v>
      </c>
      <c r="B22" s="349">
        <v>922</v>
      </c>
      <c r="C22" s="930">
        <v>789</v>
      </c>
      <c r="D22" s="273">
        <f t="shared" si="0"/>
        <v>0.85574837310195229</v>
      </c>
      <c r="E22" s="274">
        <v>263</v>
      </c>
      <c r="F22" s="930">
        <v>184</v>
      </c>
      <c r="G22" s="273">
        <f t="shared" si="4"/>
        <v>0.69961977186311786</v>
      </c>
      <c r="H22" s="215">
        <v>1185</v>
      </c>
      <c r="I22" s="930">
        <v>973</v>
      </c>
      <c r="J22" s="273">
        <f t="shared" si="1"/>
        <v>0.82109704641350212</v>
      </c>
      <c r="K22" s="349">
        <v>715</v>
      </c>
      <c r="L22" s="930">
        <v>605</v>
      </c>
      <c r="M22" s="273">
        <f t="shared" si="2"/>
        <v>0.84615384615384615</v>
      </c>
      <c r="N22" s="274">
        <v>208</v>
      </c>
      <c r="O22" s="930">
        <v>144</v>
      </c>
      <c r="P22" s="273">
        <f t="shared" si="5"/>
        <v>0.69230769230769229</v>
      </c>
      <c r="Q22" s="215">
        <v>923</v>
      </c>
      <c r="R22" s="930">
        <v>749</v>
      </c>
      <c r="S22" s="273">
        <f t="shared" si="3"/>
        <v>0.81148429035752978</v>
      </c>
    </row>
    <row r="23" spans="1:19" x14ac:dyDescent="0.3">
      <c r="A23" s="1719"/>
      <c r="B23" s="349">
        <v>743</v>
      </c>
      <c r="C23" s="930">
        <v>678</v>
      </c>
      <c r="D23" s="273">
        <f t="shared" si="0"/>
        <v>0.91251682368775233</v>
      </c>
      <c r="E23" s="274">
        <v>177</v>
      </c>
      <c r="F23" s="930">
        <v>139</v>
      </c>
      <c r="G23" s="273">
        <f t="shared" si="4"/>
        <v>0.78531073446327682</v>
      </c>
      <c r="H23" s="215">
        <v>920</v>
      </c>
      <c r="I23" s="930">
        <v>817</v>
      </c>
      <c r="J23" s="273">
        <f t="shared" si="1"/>
        <v>0.8880434782608696</v>
      </c>
      <c r="K23" s="349">
        <v>575</v>
      </c>
      <c r="L23" s="930">
        <v>521</v>
      </c>
      <c r="M23" s="273">
        <f t="shared" si="2"/>
        <v>0.9060869565217391</v>
      </c>
      <c r="N23" s="274">
        <v>146</v>
      </c>
      <c r="O23" s="930">
        <v>113</v>
      </c>
      <c r="P23" s="273">
        <f t="shared" si="5"/>
        <v>0.77397260273972601</v>
      </c>
      <c r="Q23" s="215">
        <v>721</v>
      </c>
      <c r="R23" s="930">
        <v>634</v>
      </c>
      <c r="S23" s="273">
        <f t="shared" si="3"/>
        <v>0.87933425797503473</v>
      </c>
    </row>
    <row r="24" spans="1:19" x14ac:dyDescent="0.3">
      <c r="A24" s="1718" t="s">
        <v>70</v>
      </c>
      <c r="B24" s="349">
        <v>814</v>
      </c>
      <c r="C24" s="930">
        <v>663</v>
      </c>
      <c r="D24" s="273">
        <f t="shared" si="0"/>
        <v>0.81449631449631454</v>
      </c>
      <c r="E24" s="274">
        <v>170</v>
      </c>
      <c r="F24" s="930">
        <v>86</v>
      </c>
      <c r="G24" s="273">
        <f t="shared" si="4"/>
        <v>0.50588235294117645</v>
      </c>
      <c r="H24" s="274">
        <v>984</v>
      </c>
      <c r="I24" s="930">
        <v>749</v>
      </c>
      <c r="J24" s="273">
        <f t="shared" si="1"/>
        <v>0.76117886178861793</v>
      </c>
      <c r="K24" s="349">
        <v>544</v>
      </c>
      <c r="L24" s="930">
        <v>428</v>
      </c>
      <c r="M24" s="273">
        <f t="shared" si="2"/>
        <v>0.78676470588235292</v>
      </c>
      <c r="N24" s="274">
        <v>107</v>
      </c>
      <c r="O24" s="930">
        <v>57</v>
      </c>
      <c r="P24" s="273">
        <f t="shared" si="5"/>
        <v>0.53271028037383172</v>
      </c>
      <c r="Q24" s="274">
        <v>651</v>
      </c>
      <c r="R24" s="930">
        <v>485</v>
      </c>
      <c r="S24" s="273">
        <f t="shared" si="3"/>
        <v>0.74500768049155142</v>
      </c>
    </row>
    <row r="25" spans="1:19" x14ac:dyDescent="0.3">
      <c r="A25" s="1719"/>
      <c r="B25" s="349">
        <v>545</v>
      </c>
      <c r="C25" s="930">
        <v>466</v>
      </c>
      <c r="D25" s="273">
        <f t="shared" si="0"/>
        <v>0.85504587155963307</v>
      </c>
      <c r="E25" s="274">
        <v>110</v>
      </c>
      <c r="F25" s="930">
        <v>55</v>
      </c>
      <c r="G25" s="273">
        <f t="shared" si="4"/>
        <v>0.5</v>
      </c>
      <c r="H25" s="274">
        <v>655</v>
      </c>
      <c r="I25" s="930">
        <v>521</v>
      </c>
      <c r="J25" s="273">
        <f t="shared" si="1"/>
        <v>0.79541984732824422</v>
      </c>
      <c r="K25" s="349">
        <v>344</v>
      </c>
      <c r="L25" s="930">
        <v>288</v>
      </c>
      <c r="M25" s="273">
        <f t="shared" si="2"/>
        <v>0.83720930232558144</v>
      </c>
      <c r="N25" s="274">
        <v>63</v>
      </c>
      <c r="O25" s="930">
        <v>31</v>
      </c>
      <c r="P25" s="273">
        <f t="shared" si="5"/>
        <v>0.49206349206349204</v>
      </c>
      <c r="Q25" s="274">
        <v>407</v>
      </c>
      <c r="R25" s="930">
        <v>319</v>
      </c>
      <c r="S25" s="273">
        <f t="shared" si="3"/>
        <v>0.78378378378378377</v>
      </c>
    </row>
    <row r="26" spans="1:19" x14ac:dyDescent="0.3">
      <c r="A26" s="1718" t="s">
        <v>48</v>
      </c>
      <c r="B26" s="349">
        <v>852</v>
      </c>
      <c r="C26" s="930">
        <v>757</v>
      </c>
      <c r="D26" s="273">
        <f t="shared" si="0"/>
        <v>0.88849765258215962</v>
      </c>
      <c r="E26" s="274">
        <v>121</v>
      </c>
      <c r="F26" s="930">
        <v>82</v>
      </c>
      <c r="G26" s="273">
        <f t="shared" si="4"/>
        <v>0.6776859504132231</v>
      </c>
      <c r="H26" s="215">
        <v>973</v>
      </c>
      <c r="I26" s="930">
        <v>839</v>
      </c>
      <c r="J26" s="273">
        <f t="shared" si="1"/>
        <v>0.86228160328879755</v>
      </c>
      <c r="K26" s="349">
        <v>469</v>
      </c>
      <c r="L26" s="930">
        <v>410</v>
      </c>
      <c r="M26" s="273">
        <f t="shared" si="2"/>
        <v>0.87420042643923246</v>
      </c>
      <c r="N26" s="274">
        <v>92</v>
      </c>
      <c r="O26" s="930">
        <v>65</v>
      </c>
      <c r="P26" s="273">
        <f t="shared" si="5"/>
        <v>0.70652173913043481</v>
      </c>
      <c r="Q26" s="215">
        <v>561</v>
      </c>
      <c r="R26" s="930">
        <v>475</v>
      </c>
      <c r="S26" s="273">
        <f t="shared" si="3"/>
        <v>0.84670231729055256</v>
      </c>
    </row>
    <row r="27" spans="1:19" x14ac:dyDescent="0.3">
      <c r="A27" s="1719"/>
      <c r="B27" s="349">
        <v>800</v>
      </c>
      <c r="C27" s="930">
        <v>732</v>
      </c>
      <c r="D27" s="273">
        <f t="shared" si="0"/>
        <v>0.91500000000000004</v>
      </c>
      <c r="E27" s="274">
        <v>104</v>
      </c>
      <c r="F27" s="930">
        <v>75</v>
      </c>
      <c r="G27" s="273">
        <f t="shared" si="4"/>
        <v>0.72115384615384615</v>
      </c>
      <c r="H27" s="215">
        <v>904</v>
      </c>
      <c r="I27" s="930">
        <v>807</v>
      </c>
      <c r="J27" s="273">
        <f t="shared" si="1"/>
        <v>0.89269911504424782</v>
      </c>
      <c r="K27" s="349">
        <v>435</v>
      </c>
      <c r="L27" s="930">
        <v>394</v>
      </c>
      <c r="M27" s="273">
        <f t="shared" si="2"/>
        <v>0.90574712643678157</v>
      </c>
      <c r="N27" s="274">
        <v>80</v>
      </c>
      <c r="O27" s="930">
        <v>59</v>
      </c>
      <c r="P27" s="273">
        <f t="shared" si="5"/>
        <v>0.73750000000000004</v>
      </c>
      <c r="Q27" s="215">
        <v>515</v>
      </c>
      <c r="R27" s="930">
        <v>453</v>
      </c>
      <c r="S27" s="273">
        <f t="shared" si="3"/>
        <v>0.87961165048543688</v>
      </c>
    </row>
    <row r="28" spans="1:19" x14ac:dyDescent="0.3">
      <c r="A28" s="1718" t="s">
        <v>58</v>
      </c>
      <c r="B28" s="349">
        <v>644</v>
      </c>
      <c r="C28" s="930">
        <v>539</v>
      </c>
      <c r="D28" s="273">
        <f t="shared" si="0"/>
        <v>0.83695652173913049</v>
      </c>
      <c r="E28" s="274">
        <v>228</v>
      </c>
      <c r="F28" s="930">
        <v>141</v>
      </c>
      <c r="G28" s="273">
        <f t="shared" si="4"/>
        <v>0.61842105263157898</v>
      </c>
      <c r="H28" s="274">
        <v>872</v>
      </c>
      <c r="I28" s="930">
        <v>680</v>
      </c>
      <c r="J28" s="273">
        <f t="shared" si="1"/>
        <v>0.77981651376146788</v>
      </c>
      <c r="K28" s="349">
        <v>526</v>
      </c>
      <c r="L28" s="930">
        <v>440</v>
      </c>
      <c r="M28" s="273">
        <f t="shared" si="2"/>
        <v>0.83650190114068446</v>
      </c>
      <c r="N28" s="274">
        <v>195</v>
      </c>
      <c r="O28" s="930">
        <v>123</v>
      </c>
      <c r="P28" s="273">
        <f t="shared" si="5"/>
        <v>0.63076923076923075</v>
      </c>
      <c r="Q28" s="274">
        <v>721</v>
      </c>
      <c r="R28" s="930">
        <v>563</v>
      </c>
      <c r="S28" s="273">
        <f t="shared" si="3"/>
        <v>0.78085991678224687</v>
      </c>
    </row>
    <row r="29" spans="1:19" x14ac:dyDescent="0.3">
      <c r="A29" s="1719"/>
      <c r="B29" s="349">
        <v>464</v>
      </c>
      <c r="C29" s="930">
        <v>425</v>
      </c>
      <c r="D29" s="273">
        <f t="shared" si="0"/>
        <v>0.91594827586206895</v>
      </c>
      <c r="E29" s="274">
        <v>162</v>
      </c>
      <c r="F29" s="930">
        <v>106</v>
      </c>
      <c r="G29" s="273">
        <f t="shared" si="4"/>
        <v>0.65432098765432101</v>
      </c>
      <c r="H29" s="274">
        <v>626</v>
      </c>
      <c r="I29" s="930">
        <v>531</v>
      </c>
      <c r="J29" s="273">
        <f t="shared" si="1"/>
        <v>0.84824281150159742</v>
      </c>
      <c r="K29" s="349">
        <v>365</v>
      </c>
      <c r="L29" s="930">
        <v>334</v>
      </c>
      <c r="M29" s="273">
        <f t="shared" si="2"/>
        <v>0.91506849315068495</v>
      </c>
      <c r="N29" s="274">
        <v>141</v>
      </c>
      <c r="O29" s="930">
        <v>94</v>
      </c>
      <c r="P29" s="273">
        <f t="shared" si="5"/>
        <v>0.66666666666666663</v>
      </c>
      <c r="Q29" s="274">
        <v>506</v>
      </c>
      <c r="R29" s="930">
        <v>428</v>
      </c>
      <c r="S29" s="273">
        <f t="shared" si="3"/>
        <v>0.8458498023715415</v>
      </c>
    </row>
    <row r="30" spans="1:19" x14ac:dyDescent="0.3">
      <c r="A30" s="1718" t="s">
        <v>103</v>
      </c>
      <c r="B30" s="349">
        <v>27</v>
      </c>
      <c r="C30" s="930">
        <v>23</v>
      </c>
      <c r="D30" s="273">
        <f t="shared" si="0"/>
        <v>0.85185185185185186</v>
      </c>
      <c r="E30" s="274">
        <v>837</v>
      </c>
      <c r="F30" s="930">
        <v>466</v>
      </c>
      <c r="G30" s="273">
        <f t="shared" si="4"/>
        <v>0.55675029868578252</v>
      </c>
      <c r="H30" s="274">
        <v>864</v>
      </c>
      <c r="I30" s="930">
        <v>489</v>
      </c>
      <c r="J30" s="273">
        <f t="shared" si="1"/>
        <v>0.56597222222222221</v>
      </c>
      <c r="K30" s="349">
        <v>18</v>
      </c>
      <c r="L30" s="930">
        <v>16</v>
      </c>
      <c r="M30" s="273">
        <f t="shared" si="2"/>
        <v>0.88888888888888884</v>
      </c>
      <c r="N30" s="274">
        <v>657</v>
      </c>
      <c r="O30" s="930">
        <v>344</v>
      </c>
      <c r="P30" s="273">
        <f t="shared" si="5"/>
        <v>0.52359208523592082</v>
      </c>
      <c r="Q30" s="274">
        <v>675</v>
      </c>
      <c r="R30" s="930">
        <v>360</v>
      </c>
      <c r="S30" s="273">
        <f t="shared" si="3"/>
        <v>0.53333333333333333</v>
      </c>
    </row>
    <row r="31" spans="1:19" x14ac:dyDescent="0.3">
      <c r="A31" s="1719"/>
      <c r="B31" s="349">
        <v>20</v>
      </c>
      <c r="C31" s="930">
        <v>16</v>
      </c>
      <c r="D31" s="273">
        <f t="shared" si="0"/>
        <v>0.8</v>
      </c>
      <c r="E31" s="279">
        <v>708</v>
      </c>
      <c r="F31" s="930">
        <v>408</v>
      </c>
      <c r="G31" s="273">
        <f t="shared" si="4"/>
        <v>0.57627118644067798</v>
      </c>
      <c r="H31" s="274">
        <v>728</v>
      </c>
      <c r="I31" s="930">
        <v>424</v>
      </c>
      <c r="J31" s="273">
        <f t="shared" si="1"/>
        <v>0.58241758241758246</v>
      </c>
      <c r="K31" s="349">
        <v>14</v>
      </c>
      <c r="L31" s="930">
        <v>12</v>
      </c>
      <c r="M31" s="273">
        <f t="shared" si="2"/>
        <v>0.8571428571428571</v>
      </c>
      <c r="N31" s="274">
        <v>554</v>
      </c>
      <c r="O31" s="930">
        <v>296</v>
      </c>
      <c r="P31" s="273">
        <f t="shared" si="5"/>
        <v>0.53429602888086647</v>
      </c>
      <c r="Q31" s="274">
        <v>568</v>
      </c>
      <c r="R31" s="930">
        <v>308</v>
      </c>
      <c r="S31" s="273">
        <f t="shared" si="3"/>
        <v>0.54225352112676062</v>
      </c>
    </row>
    <row r="32" spans="1:19" ht="15" customHeight="1" x14ac:dyDescent="0.3">
      <c r="A32" s="1718" t="s">
        <v>95</v>
      </c>
      <c r="B32" s="349">
        <v>533</v>
      </c>
      <c r="C32" s="930">
        <v>413</v>
      </c>
      <c r="D32" s="273">
        <f t="shared" si="0"/>
        <v>0.77485928705440899</v>
      </c>
      <c r="E32" s="274">
        <v>123</v>
      </c>
      <c r="F32" s="930">
        <v>65</v>
      </c>
      <c r="G32" s="273">
        <f t="shared" si="4"/>
        <v>0.52845528455284552</v>
      </c>
      <c r="H32" s="215">
        <v>656</v>
      </c>
      <c r="I32" s="930">
        <v>478</v>
      </c>
      <c r="J32" s="273">
        <f t="shared" si="1"/>
        <v>0.72865853658536583</v>
      </c>
      <c r="K32" s="349">
        <v>253</v>
      </c>
      <c r="L32" s="930">
        <v>177</v>
      </c>
      <c r="M32" s="273">
        <f t="shared" si="2"/>
        <v>0.69960474308300391</v>
      </c>
      <c r="N32" s="274">
        <v>77</v>
      </c>
      <c r="O32" s="930">
        <v>38</v>
      </c>
      <c r="P32" s="273">
        <f t="shared" si="5"/>
        <v>0.4935064935064935</v>
      </c>
      <c r="Q32" s="215">
        <v>330</v>
      </c>
      <c r="R32" s="930">
        <v>215</v>
      </c>
      <c r="S32" s="273">
        <f t="shared" si="3"/>
        <v>0.65151515151515149</v>
      </c>
    </row>
    <row r="33" spans="1:19" x14ac:dyDescent="0.3">
      <c r="A33" s="1719"/>
      <c r="B33" s="349">
        <v>327</v>
      </c>
      <c r="C33" s="930">
        <v>230</v>
      </c>
      <c r="D33" s="273">
        <f t="shared" si="0"/>
        <v>0.70336391437308865</v>
      </c>
      <c r="E33" s="274">
        <v>67</v>
      </c>
      <c r="F33" s="930">
        <v>27</v>
      </c>
      <c r="G33" s="273">
        <f t="shared" si="4"/>
        <v>0.40298507462686567</v>
      </c>
      <c r="H33" s="215">
        <v>394</v>
      </c>
      <c r="I33" s="930">
        <v>257</v>
      </c>
      <c r="J33" s="273">
        <f t="shared" si="1"/>
        <v>0.65228426395939088</v>
      </c>
      <c r="K33" s="349">
        <v>154</v>
      </c>
      <c r="L33" s="930">
        <v>97</v>
      </c>
      <c r="M33" s="273">
        <f t="shared" si="2"/>
        <v>0.62987012987012991</v>
      </c>
      <c r="N33" s="274">
        <v>40</v>
      </c>
      <c r="O33" s="930">
        <v>15</v>
      </c>
      <c r="P33" s="273">
        <f t="shared" si="5"/>
        <v>0.375</v>
      </c>
      <c r="Q33" s="215">
        <v>194</v>
      </c>
      <c r="R33" s="930">
        <v>112</v>
      </c>
      <c r="S33" s="273">
        <f t="shared" si="3"/>
        <v>0.57731958762886593</v>
      </c>
    </row>
    <row r="34" spans="1:19" ht="15" customHeight="1" x14ac:dyDescent="0.3">
      <c r="A34" s="1718" t="s">
        <v>68</v>
      </c>
      <c r="B34" s="349">
        <v>577</v>
      </c>
      <c r="C34" s="930">
        <v>475</v>
      </c>
      <c r="D34" s="273">
        <f t="shared" si="0"/>
        <v>0.8232235701906413</v>
      </c>
      <c r="E34" s="274">
        <v>67</v>
      </c>
      <c r="F34" s="930">
        <v>49</v>
      </c>
      <c r="G34" s="273">
        <f t="shared" si="4"/>
        <v>0.73134328358208955</v>
      </c>
      <c r="H34" s="274">
        <v>644</v>
      </c>
      <c r="I34" s="930">
        <v>524</v>
      </c>
      <c r="J34" s="273">
        <f t="shared" si="1"/>
        <v>0.81366459627329191</v>
      </c>
      <c r="K34" s="349">
        <v>431</v>
      </c>
      <c r="L34" s="930">
        <v>363</v>
      </c>
      <c r="M34" s="273">
        <f t="shared" si="2"/>
        <v>0.84222737819025517</v>
      </c>
      <c r="N34" s="274">
        <v>43</v>
      </c>
      <c r="O34" s="930">
        <v>29</v>
      </c>
      <c r="P34" s="273">
        <f t="shared" si="5"/>
        <v>0.67441860465116277</v>
      </c>
      <c r="Q34" s="274">
        <v>474</v>
      </c>
      <c r="R34" s="930">
        <v>392</v>
      </c>
      <c r="S34" s="273">
        <f t="shared" si="3"/>
        <v>0.8270042194092827</v>
      </c>
    </row>
    <row r="35" spans="1:19" x14ac:dyDescent="0.3">
      <c r="A35" s="1719"/>
      <c r="B35" s="349">
        <v>452</v>
      </c>
      <c r="C35" s="930">
        <v>409</v>
      </c>
      <c r="D35" s="273">
        <f t="shared" si="0"/>
        <v>0.90486725663716816</v>
      </c>
      <c r="E35" s="274">
        <v>46</v>
      </c>
      <c r="F35" s="930">
        <v>36</v>
      </c>
      <c r="G35" s="273">
        <f t="shared" si="4"/>
        <v>0.78260869565217395</v>
      </c>
      <c r="H35" s="274">
        <v>498</v>
      </c>
      <c r="I35" s="930">
        <v>445</v>
      </c>
      <c r="J35" s="273">
        <f t="shared" si="1"/>
        <v>0.89357429718875503</v>
      </c>
      <c r="K35" s="349">
        <v>339</v>
      </c>
      <c r="L35" s="930">
        <v>310</v>
      </c>
      <c r="M35" s="273">
        <f t="shared" si="2"/>
        <v>0.91445427728613571</v>
      </c>
      <c r="N35" s="274">
        <v>25</v>
      </c>
      <c r="O35" s="930">
        <v>18</v>
      </c>
      <c r="P35" s="273">
        <f t="shared" si="5"/>
        <v>0.72</v>
      </c>
      <c r="Q35" s="274">
        <v>364</v>
      </c>
      <c r="R35" s="930">
        <v>328</v>
      </c>
      <c r="S35" s="273">
        <f t="shared" si="3"/>
        <v>0.90109890109890112</v>
      </c>
    </row>
    <row r="36" spans="1:19" ht="15" customHeight="1" x14ac:dyDescent="0.3">
      <c r="A36" s="1718" t="s">
        <v>44</v>
      </c>
      <c r="B36" s="349">
        <v>367</v>
      </c>
      <c r="C36" s="930">
        <v>306</v>
      </c>
      <c r="D36" s="273">
        <f t="shared" si="0"/>
        <v>0.83378746594005448</v>
      </c>
      <c r="E36" s="274">
        <v>163</v>
      </c>
      <c r="F36" s="930">
        <v>108</v>
      </c>
      <c r="G36" s="273">
        <f t="shared" si="4"/>
        <v>0.66257668711656437</v>
      </c>
      <c r="H36" s="215">
        <v>530</v>
      </c>
      <c r="I36" s="930">
        <v>414</v>
      </c>
      <c r="J36" s="273">
        <f t="shared" si="1"/>
        <v>0.78113207547169816</v>
      </c>
      <c r="K36" s="349">
        <v>271</v>
      </c>
      <c r="L36" s="930">
        <v>229</v>
      </c>
      <c r="M36" s="273">
        <f t="shared" si="2"/>
        <v>0.84501845018450183</v>
      </c>
      <c r="N36" s="274">
        <v>148</v>
      </c>
      <c r="O36" s="930">
        <v>102</v>
      </c>
      <c r="P36" s="273">
        <f t="shared" si="5"/>
        <v>0.68918918918918914</v>
      </c>
      <c r="Q36" s="215">
        <v>419</v>
      </c>
      <c r="R36" s="930">
        <v>331</v>
      </c>
      <c r="S36" s="273">
        <f t="shared" si="3"/>
        <v>0.78997613365155128</v>
      </c>
    </row>
    <row r="37" spans="1:19" x14ac:dyDescent="0.3">
      <c r="A37" s="1719"/>
      <c r="B37" s="349">
        <v>282</v>
      </c>
      <c r="C37" s="930">
        <v>239</v>
      </c>
      <c r="D37" s="273">
        <f t="shared" si="0"/>
        <v>0.84751773049645385</v>
      </c>
      <c r="E37" s="274">
        <v>124</v>
      </c>
      <c r="F37" s="930">
        <v>89</v>
      </c>
      <c r="G37" s="273">
        <f t="shared" si="4"/>
        <v>0.717741935483871</v>
      </c>
      <c r="H37" s="215">
        <v>406</v>
      </c>
      <c r="I37" s="930">
        <v>328</v>
      </c>
      <c r="J37" s="273">
        <f t="shared" si="1"/>
        <v>0.80788177339901479</v>
      </c>
      <c r="K37" s="349">
        <v>207</v>
      </c>
      <c r="L37" s="930">
        <v>177</v>
      </c>
      <c r="M37" s="273">
        <f t="shared" si="2"/>
        <v>0.85507246376811596</v>
      </c>
      <c r="N37" s="274">
        <v>113</v>
      </c>
      <c r="O37" s="930">
        <v>85</v>
      </c>
      <c r="P37" s="273">
        <f t="shared" si="5"/>
        <v>0.75221238938053092</v>
      </c>
      <c r="Q37" s="215">
        <v>320</v>
      </c>
      <c r="R37" s="930">
        <v>262</v>
      </c>
      <c r="S37" s="273">
        <f t="shared" si="3"/>
        <v>0.81874999999999998</v>
      </c>
    </row>
    <row r="38" spans="1:19" ht="15" customHeight="1" x14ac:dyDescent="0.3">
      <c r="A38" s="1718" t="s">
        <v>56</v>
      </c>
      <c r="B38" s="349">
        <v>326</v>
      </c>
      <c r="C38" s="930">
        <v>216</v>
      </c>
      <c r="D38" s="273">
        <f t="shared" si="0"/>
        <v>0.66257668711656437</v>
      </c>
      <c r="E38" s="274">
        <v>73</v>
      </c>
      <c r="F38" s="930">
        <v>32</v>
      </c>
      <c r="G38" s="273">
        <f t="shared" si="4"/>
        <v>0.43835616438356162</v>
      </c>
      <c r="H38" s="274">
        <v>399</v>
      </c>
      <c r="I38" s="930">
        <v>248</v>
      </c>
      <c r="J38" s="273">
        <f t="shared" si="1"/>
        <v>0.62155388471177941</v>
      </c>
      <c r="K38" s="349">
        <v>184</v>
      </c>
      <c r="L38" s="930">
        <v>113</v>
      </c>
      <c r="M38" s="273">
        <f t="shared" si="2"/>
        <v>0.61413043478260865</v>
      </c>
      <c r="N38" s="274">
        <v>50</v>
      </c>
      <c r="O38" s="930">
        <v>22</v>
      </c>
      <c r="P38" s="273">
        <f t="shared" si="5"/>
        <v>0.44</v>
      </c>
      <c r="Q38" s="274">
        <v>234</v>
      </c>
      <c r="R38" s="930">
        <v>135</v>
      </c>
      <c r="S38" s="273">
        <f t="shared" si="3"/>
        <v>0.57692307692307687</v>
      </c>
    </row>
    <row r="39" spans="1:19" x14ac:dyDescent="0.3">
      <c r="A39" s="1719"/>
      <c r="B39" s="940">
        <v>270</v>
      </c>
      <c r="C39" s="939">
        <v>195</v>
      </c>
      <c r="D39" s="938">
        <f t="shared" si="0"/>
        <v>0.72222222222222221</v>
      </c>
      <c r="E39" s="354">
        <v>47</v>
      </c>
      <c r="F39" s="939">
        <v>26</v>
      </c>
      <c r="G39" s="273">
        <f t="shared" si="4"/>
        <v>0.55319148936170215</v>
      </c>
      <c r="H39" s="354">
        <v>317</v>
      </c>
      <c r="I39" s="939">
        <v>221</v>
      </c>
      <c r="J39" s="938">
        <f t="shared" si="1"/>
        <v>0.69716088328075709</v>
      </c>
      <c r="K39" s="940">
        <v>156</v>
      </c>
      <c r="L39" s="939">
        <v>99</v>
      </c>
      <c r="M39" s="938">
        <f t="shared" si="2"/>
        <v>0.63461538461538458</v>
      </c>
      <c r="N39" s="354">
        <v>34</v>
      </c>
      <c r="O39" s="939">
        <v>19</v>
      </c>
      <c r="P39" s="273">
        <f t="shared" si="5"/>
        <v>0.55882352941176472</v>
      </c>
      <c r="Q39" s="354">
        <v>190</v>
      </c>
      <c r="R39" s="939">
        <v>118</v>
      </c>
      <c r="S39" s="938">
        <f t="shared" si="3"/>
        <v>0.62105263157894741</v>
      </c>
    </row>
    <row r="40" spans="1:19" x14ac:dyDescent="0.3">
      <c r="A40" s="1718" t="s">
        <v>54</v>
      </c>
      <c r="B40" s="349">
        <v>259</v>
      </c>
      <c r="C40" s="930">
        <v>232</v>
      </c>
      <c r="D40" s="273">
        <f t="shared" ref="D40:D69" si="6">C40/B40</f>
        <v>0.89575289575289574</v>
      </c>
      <c r="E40" s="274">
        <v>63</v>
      </c>
      <c r="F40" s="930">
        <v>46</v>
      </c>
      <c r="G40" s="273">
        <f t="shared" si="4"/>
        <v>0.73015873015873012</v>
      </c>
      <c r="H40" s="215">
        <v>322</v>
      </c>
      <c r="I40" s="930">
        <v>278</v>
      </c>
      <c r="J40" s="273">
        <f t="shared" ref="J40:J69" si="7">I40/H40</f>
        <v>0.86335403726708071</v>
      </c>
      <c r="K40" s="349">
        <v>96</v>
      </c>
      <c r="L40" s="930">
        <v>83</v>
      </c>
      <c r="M40" s="273">
        <f t="shared" ref="M40:M69" si="8">L40/K40</f>
        <v>0.86458333333333337</v>
      </c>
      <c r="N40" s="274">
        <v>20</v>
      </c>
      <c r="O40" s="930">
        <v>13</v>
      </c>
      <c r="P40" s="273">
        <f t="shared" si="5"/>
        <v>0.65</v>
      </c>
      <c r="Q40" s="215">
        <v>116</v>
      </c>
      <c r="R40" s="930">
        <v>96</v>
      </c>
      <c r="S40" s="273">
        <f t="shared" ref="S40:S69" si="9">R40/Q40</f>
        <v>0.82758620689655171</v>
      </c>
    </row>
    <row r="41" spans="1:19" x14ac:dyDescent="0.3">
      <c r="A41" s="1719"/>
      <c r="B41" s="349">
        <v>239</v>
      </c>
      <c r="C41" s="930">
        <v>219</v>
      </c>
      <c r="D41" s="273">
        <f t="shared" si="6"/>
        <v>0.91631799163179917</v>
      </c>
      <c r="E41" s="274">
        <v>55</v>
      </c>
      <c r="F41" s="930">
        <v>42</v>
      </c>
      <c r="G41" s="273">
        <f t="shared" si="4"/>
        <v>0.76363636363636367</v>
      </c>
      <c r="H41" s="215">
        <v>294</v>
      </c>
      <c r="I41" s="930">
        <v>261</v>
      </c>
      <c r="J41" s="273">
        <f t="shared" si="7"/>
        <v>0.88775510204081631</v>
      </c>
      <c r="K41" s="349">
        <v>87</v>
      </c>
      <c r="L41" s="930">
        <v>78</v>
      </c>
      <c r="M41" s="273">
        <f t="shared" si="8"/>
        <v>0.89655172413793105</v>
      </c>
      <c r="N41" s="274">
        <v>18</v>
      </c>
      <c r="O41" s="930">
        <v>13</v>
      </c>
      <c r="P41" s="273">
        <f t="shared" si="5"/>
        <v>0.72222222222222221</v>
      </c>
      <c r="Q41" s="215">
        <v>105</v>
      </c>
      <c r="R41" s="930">
        <v>91</v>
      </c>
      <c r="S41" s="273">
        <f t="shared" si="9"/>
        <v>0.8666666666666667</v>
      </c>
    </row>
    <row r="42" spans="1:19" x14ac:dyDescent="0.3">
      <c r="A42" s="1718" t="s">
        <v>87</v>
      </c>
      <c r="B42" s="349">
        <v>213</v>
      </c>
      <c r="C42" s="930">
        <v>166</v>
      </c>
      <c r="D42" s="273">
        <f t="shared" si="6"/>
        <v>0.77934272300469487</v>
      </c>
      <c r="E42" s="274">
        <v>94</v>
      </c>
      <c r="F42" s="930">
        <v>36</v>
      </c>
      <c r="G42" s="273">
        <f t="shared" si="4"/>
        <v>0.38297872340425532</v>
      </c>
      <c r="H42" s="274">
        <v>307</v>
      </c>
      <c r="I42" s="930">
        <v>202</v>
      </c>
      <c r="J42" s="273">
        <f t="shared" si="7"/>
        <v>0.65798045602605859</v>
      </c>
      <c r="K42" s="349">
        <v>122</v>
      </c>
      <c r="L42" s="930">
        <v>93</v>
      </c>
      <c r="M42" s="273">
        <f t="shared" si="8"/>
        <v>0.76229508196721307</v>
      </c>
      <c r="N42" s="274">
        <v>52</v>
      </c>
      <c r="O42" s="930">
        <v>19</v>
      </c>
      <c r="P42" s="273">
        <f t="shared" si="5"/>
        <v>0.36538461538461536</v>
      </c>
      <c r="Q42" s="274">
        <v>174</v>
      </c>
      <c r="R42" s="930">
        <v>112</v>
      </c>
      <c r="S42" s="273">
        <f t="shared" si="9"/>
        <v>0.64367816091954022</v>
      </c>
    </row>
    <row r="43" spans="1:19" x14ac:dyDescent="0.3">
      <c r="A43" s="1719"/>
      <c r="B43" s="349">
        <v>170</v>
      </c>
      <c r="C43" s="930">
        <v>149</v>
      </c>
      <c r="D43" s="273">
        <f t="shared" si="6"/>
        <v>0.87647058823529411</v>
      </c>
      <c r="E43" s="274">
        <v>52</v>
      </c>
      <c r="F43" s="930">
        <v>25</v>
      </c>
      <c r="G43" s="273">
        <f t="shared" si="4"/>
        <v>0.48076923076923078</v>
      </c>
      <c r="H43" s="274">
        <v>222</v>
      </c>
      <c r="I43" s="930">
        <v>174</v>
      </c>
      <c r="J43" s="273">
        <f t="shared" si="7"/>
        <v>0.78378378378378377</v>
      </c>
      <c r="K43" s="349">
        <v>95</v>
      </c>
      <c r="L43" s="930">
        <v>85</v>
      </c>
      <c r="M43" s="273">
        <f t="shared" si="8"/>
        <v>0.89473684210526316</v>
      </c>
      <c r="N43" s="274">
        <v>28</v>
      </c>
      <c r="O43" s="930">
        <v>12</v>
      </c>
      <c r="P43" s="273">
        <f t="shared" si="5"/>
        <v>0.42857142857142855</v>
      </c>
      <c r="Q43" s="274">
        <v>123</v>
      </c>
      <c r="R43" s="930">
        <v>97</v>
      </c>
      <c r="S43" s="273">
        <f t="shared" si="9"/>
        <v>0.78861788617886175</v>
      </c>
    </row>
    <row r="44" spans="1:19" x14ac:dyDescent="0.3">
      <c r="A44" s="1718" t="s">
        <v>97</v>
      </c>
      <c r="B44" s="349">
        <v>239</v>
      </c>
      <c r="C44" s="930">
        <v>199</v>
      </c>
      <c r="D44" s="273">
        <f t="shared" si="6"/>
        <v>0.83263598326359833</v>
      </c>
      <c r="E44" s="274">
        <v>9</v>
      </c>
      <c r="F44" s="930">
        <v>7</v>
      </c>
      <c r="G44" s="273">
        <f t="shared" si="4"/>
        <v>0.77777777777777779</v>
      </c>
      <c r="H44" s="274">
        <v>248</v>
      </c>
      <c r="I44" s="930">
        <v>206</v>
      </c>
      <c r="J44" s="273">
        <f t="shared" si="7"/>
        <v>0.83064516129032262</v>
      </c>
      <c r="K44" s="349">
        <v>148</v>
      </c>
      <c r="L44" s="930">
        <v>128</v>
      </c>
      <c r="M44" s="273">
        <f t="shared" si="8"/>
        <v>0.86486486486486491</v>
      </c>
      <c r="N44" s="274">
        <v>6</v>
      </c>
      <c r="O44" s="930">
        <v>4</v>
      </c>
      <c r="P44" s="273">
        <f t="shared" si="5"/>
        <v>0.66666666666666663</v>
      </c>
      <c r="Q44" s="274">
        <v>154</v>
      </c>
      <c r="R44" s="930">
        <v>132</v>
      </c>
      <c r="S44" s="273">
        <f t="shared" si="9"/>
        <v>0.8571428571428571</v>
      </c>
    </row>
    <row r="45" spans="1:19" x14ac:dyDescent="0.3">
      <c r="A45" s="1719"/>
      <c r="B45" s="349">
        <v>193</v>
      </c>
      <c r="C45" s="930">
        <v>160</v>
      </c>
      <c r="D45" s="273">
        <f t="shared" si="6"/>
        <v>0.82901554404145072</v>
      </c>
      <c r="E45" s="274">
        <v>3</v>
      </c>
      <c r="F45" s="930">
        <v>1</v>
      </c>
      <c r="G45" s="273">
        <f t="shared" si="4"/>
        <v>0.33333333333333331</v>
      </c>
      <c r="H45" s="274">
        <v>196</v>
      </c>
      <c r="I45" s="930">
        <v>161</v>
      </c>
      <c r="J45" s="273">
        <f t="shared" si="7"/>
        <v>0.8214285714285714</v>
      </c>
      <c r="K45" s="349">
        <v>119</v>
      </c>
      <c r="L45" s="930">
        <v>104</v>
      </c>
      <c r="M45" s="273">
        <f t="shared" si="8"/>
        <v>0.87394957983193278</v>
      </c>
      <c r="N45" s="274">
        <v>3</v>
      </c>
      <c r="O45" s="930">
        <v>1</v>
      </c>
      <c r="P45" s="273">
        <f t="shared" si="5"/>
        <v>0.33333333333333331</v>
      </c>
      <c r="Q45" s="274">
        <v>122</v>
      </c>
      <c r="R45" s="930">
        <v>105</v>
      </c>
      <c r="S45" s="273">
        <f t="shared" si="9"/>
        <v>0.86065573770491799</v>
      </c>
    </row>
    <row r="46" spans="1:19" ht="15" customHeight="1" x14ac:dyDescent="0.3">
      <c r="A46" s="1718" t="s">
        <v>93</v>
      </c>
      <c r="B46" s="349">
        <v>199</v>
      </c>
      <c r="C46" s="930">
        <v>127</v>
      </c>
      <c r="D46" s="273">
        <f t="shared" si="6"/>
        <v>0.63819095477386933</v>
      </c>
      <c r="E46" s="274">
        <v>6</v>
      </c>
      <c r="F46" s="930">
        <v>3</v>
      </c>
      <c r="G46" s="273">
        <f t="shared" si="4"/>
        <v>0.5</v>
      </c>
      <c r="H46" s="215">
        <v>205</v>
      </c>
      <c r="I46" s="930">
        <v>130</v>
      </c>
      <c r="J46" s="273">
        <f t="shared" si="7"/>
        <v>0.63414634146341464</v>
      </c>
      <c r="K46" s="349">
        <v>92</v>
      </c>
      <c r="L46" s="930">
        <v>55</v>
      </c>
      <c r="M46" s="273">
        <f t="shared" si="8"/>
        <v>0.59782608695652173</v>
      </c>
      <c r="N46" s="274">
        <v>3</v>
      </c>
      <c r="O46" s="930">
        <v>1</v>
      </c>
      <c r="P46" s="273">
        <f t="shared" si="5"/>
        <v>0.33333333333333331</v>
      </c>
      <c r="Q46" s="215">
        <v>95</v>
      </c>
      <c r="R46" s="930">
        <v>56</v>
      </c>
      <c r="S46" s="273">
        <f t="shared" si="9"/>
        <v>0.58947368421052626</v>
      </c>
    </row>
    <row r="47" spans="1:19" x14ac:dyDescent="0.3">
      <c r="A47" s="1719"/>
      <c r="B47" s="349">
        <v>156</v>
      </c>
      <c r="C47" s="930">
        <v>98</v>
      </c>
      <c r="D47" s="273">
        <f t="shared" si="6"/>
        <v>0.62820512820512819</v>
      </c>
      <c r="E47" s="274">
        <v>2</v>
      </c>
      <c r="F47" s="930">
        <v>1</v>
      </c>
      <c r="G47" s="273">
        <f t="shared" si="4"/>
        <v>0.5</v>
      </c>
      <c r="H47" s="215">
        <v>158</v>
      </c>
      <c r="I47" s="930">
        <v>99</v>
      </c>
      <c r="J47" s="273">
        <f t="shared" si="7"/>
        <v>0.62658227848101267</v>
      </c>
      <c r="K47" s="349">
        <v>74</v>
      </c>
      <c r="L47" s="930">
        <v>44</v>
      </c>
      <c r="M47" s="273">
        <f t="shared" si="8"/>
        <v>0.59459459459459463</v>
      </c>
      <c r="N47" s="274">
        <v>0</v>
      </c>
      <c r="O47" s="930">
        <v>0</v>
      </c>
      <c r="P47" s="278" t="s">
        <v>226</v>
      </c>
      <c r="Q47" s="215">
        <v>74</v>
      </c>
      <c r="R47" s="930">
        <v>44</v>
      </c>
      <c r="S47" s="273">
        <f t="shared" si="9"/>
        <v>0.59459459459459463</v>
      </c>
    </row>
    <row r="48" spans="1:19" x14ac:dyDescent="0.3">
      <c r="A48" s="1718" t="s">
        <v>108</v>
      </c>
      <c r="B48" s="349">
        <v>95</v>
      </c>
      <c r="C48" s="930">
        <v>95</v>
      </c>
      <c r="D48" s="273">
        <f t="shared" si="6"/>
        <v>1</v>
      </c>
      <c r="E48" s="274">
        <v>105</v>
      </c>
      <c r="F48" s="930">
        <v>83</v>
      </c>
      <c r="G48" s="273">
        <f t="shared" si="4"/>
        <v>0.79047619047619044</v>
      </c>
      <c r="H48" s="215">
        <v>200</v>
      </c>
      <c r="I48" s="930">
        <v>178</v>
      </c>
      <c r="J48" s="273">
        <f t="shared" si="7"/>
        <v>0.89</v>
      </c>
      <c r="K48" s="349">
        <v>55</v>
      </c>
      <c r="L48" s="930">
        <v>55</v>
      </c>
      <c r="M48" s="273">
        <f t="shared" si="8"/>
        <v>1</v>
      </c>
      <c r="N48" s="274">
        <v>26</v>
      </c>
      <c r="O48" s="930">
        <v>20</v>
      </c>
      <c r="P48" s="273">
        <f>O48/N48</f>
        <v>0.76923076923076927</v>
      </c>
      <c r="Q48" s="215">
        <v>81</v>
      </c>
      <c r="R48" s="930">
        <v>75</v>
      </c>
      <c r="S48" s="273">
        <f t="shared" si="9"/>
        <v>0.92592592592592593</v>
      </c>
    </row>
    <row r="49" spans="1:19" x14ac:dyDescent="0.3">
      <c r="A49" s="1719"/>
      <c r="B49" s="349">
        <v>95</v>
      </c>
      <c r="C49" s="930">
        <v>95</v>
      </c>
      <c r="D49" s="273">
        <f t="shared" si="6"/>
        <v>1</v>
      </c>
      <c r="E49" s="274">
        <v>100</v>
      </c>
      <c r="F49" s="930">
        <v>81</v>
      </c>
      <c r="G49" s="273">
        <f t="shared" si="4"/>
        <v>0.81</v>
      </c>
      <c r="H49" s="215">
        <v>195</v>
      </c>
      <c r="I49" s="930">
        <v>176</v>
      </c>
      <c r="J49" s="273">
        <f t="shared" si="7"/>
        <v>0.90256410256410258</v>
      </c>
      <c r="K49" s="349">
        <v>55</v>
      </c>
      <c r="L49" s="930">
        <v>55</v>
      </c>
      <c r="M49" s="273">
        <f t="shared" si="8"/>
        <v>1</v>
      </c>
      <c r="N49" s="274">
        <v>23</v>
      </c>
      <c r="O49" s="930">
        <v>18</v>
      </c>
      <c r="P49" s="273">
        <f>O49/N49</f>
        <v>0.78260869565217395</v>
      </c>
      <c r="Q49" s="215">
        <v>78</v>
      </c>
      <c r="R49" s="930">
        <v>73</v>
      </c>
      <c r="S49" s="273">
        <f t="shared" si="9"/>
        <v>0.9358974358974359</v>
      </c>
    </row>
    <row r="50" spans="1:19" ht="15" customHeight="1" x14ac:dyDescent="0.3">
      <c r="A50" s="1718" t="s">
        <v>60</v>
      </c>
      <c r="B50" s="349">
        <v>174</v>
      </c>
      <c r="C50" s="930">
        <v>166</v>
      </c>
      <c r="D50" s="273">
        <f t="shared" si="6"/>
        <v>0.95402298850574707</v>
      </c>
      <c r="E50" s="274">
        <v>19</v>
      </c>
      <c r="F50" s="930">
        <v>13</v>
      </c>
      <c r="G50" s="273">
        <f t="shared" si="4"/>
        <v>0.68421052631578949</v>
      </c>
      <c r="H50" s="274">
        <v>193</v>
      </c>
      <c r="I50" s="930">
        <v>179</v>
      </c>
      <c r="J50" s="273">
        <f t="shared" si="7"/>
        <v>0.92746113989637302</v>
      </c>
      <c r="K50" s="349">
        <v>98</v>
      </c>
      <c r="L50" s="930">
        <v>93</v>
      </c>
      <c r="M50" s="273">
        <f t="shared" si="8"/>
        <v>0.94897959183673475</v>
      </c>
      <c r="N50" s="274">
        <v>17</v>
      </c>
      <c r="O50" s="930">
        <v>12</v>
      </c>
      <c r="P50" s="273">
        <f>O50/N50</f>
        <v>0.70588235294117652</v>
      </c>
      <c r="Q50" s="274">
        <v>115</v>
      </c>
      <c r="R50" s="930">
        <v>105</v>
      </c>
      <c r="S50" s="273">
        <f t="shared" si="9"/>
        <v>0.91304347826086951</v>
      </c>
    </row>
    <row r="51" spans="1:19" x14ac:dyDescent="0.3">
      <c r="A51" s="1719"/>
      <c r="B51" s="349">
        <v>155</v>
      </c>
      <c r="C51" s="930">
        <v>150</v>
      </c>
      <c r="D51" s="273">
        <f t="shared" si="6"/>
        <v>0.967741935483871</v>
      </c>
      <c r="E51" s="274">
        <v>14</v>
      </c>
      <c r="F51" s="930">
        <v>10</v>
      </c>
      <c r="G51" s="273">
        <f t="shared" si="4"/>
        <v>0.7142857142857143</v>
      </c>
      <c r="H51" s="274">
        <v>169</v>
      </c>
      <c r="I51" s="930">
        <v>160</v>
      </c>
      <c r="J51" s="273">
        <f t="shared" si="7"/>
        <v>0.94674556213017746</v>
      </c>
      <c r="K51" s="349">
        <v>85</v>
      </c>
      <c r="L51" s="930">
        <v>83</v>
      </c>
      <c r="M51" s="273">
        <f t="shared" si="8"/>
        <v>0.97647058823529409</v>
      </c>
      <c r="N51" s="274">
        <v>14</v>
      </c>
      <c r="O51" s="930">
        <v>10</v>
      </c>
      <c r="P51" s="273">
        <f>O51/N51</f>
        <v>0.7142857142857143</v>
      </c>
      <c r="Q51" s="274">
        <v>99</v>
      </c>
      <c r="R51" s="930">
        <v>93</v>
      </c>
      <c r="S51" s="273">
        <f t="shared" si="9"/>
        <v>0.93939393939393945</v>
      </c>
    </row>
    <row r="52" spans="1:19" ht="15" customHeight="1" x14ac:dyDescent="0.3">
      <c r="A52" s="1718" t="s">
        <v>74</v>
      </c>
      <c r="B52" s="349">
        <v>183</v>
      </c>
      <c r="C52" s="930">
        <v>158</v>
      </c>
      <c r="D52" s="273">
        <f t="shared" si="6"/>
        <v>0.86338797814207646</v>
      </c>
      <c r="E52" s="274">
        <v>0</v>
      </c>
      <c r="F52" s="930">
        <v>0</v>
      </c>
      <c r="G52" s="278" t="s">
        <v>226</v>
      </c>
      <c r="H52" s="274">
        <v>183</v>
      </c>
      <c r="I52" s="930">
        <v>158</v>
      </c>
      <c r="J52" s="273">
        <f t="shared" si="7"/>
        <v>0.86338797814207646</v>
      </c>
      <c r="K52" s="349">
        <v>113</v>
      </c>
      <c r="L52" s="930">
        <v>95</v>
      </c>
      <c r="M52" s="273">
        <f t="shared" si="8"/>
        <v>0.84070796460176989</v>
      </c>
      <c r="N52" s="274">
        <v>0</v>
      </c>
      <c r="O52" s="930">
        <v>0</v>
      </c>
      <c r="P52" s="278" t="s">
        <v>226</v>
      </c>
      <c r="Q52" s="274">
        <v>113</v>
      </c>
      <c r="R52" s="930">
        <v>95</v>
      </c>
      <c r="S52" s="273">
        <f t="shared" si="9"/>
        <v>0.84070796460176989</v>
      </c>
    </row>
    <row r="53" spans="1:19" x14ac:dyDescent="0.3">
      <c r="A53" s="1719"/>
      <c r="B53" s="349">
        <v>152</v>
      </c>
      <c r="C53" s="930">
        <v>137</v>
      </c>
      <c r="D53" s="273">
        <f t="shared" si="6"/>
        <v>0.90131578947368418</v>
      </c>
      <c r="E53" s="274">
        <v>0</v>
      </c>
      <c r="F53" s="930">
        <v>0</v>
      </c>
      <c r="G53" s="278" t="s">
        <v>226</v>
      </c>
      <c r="H53" s="274">
        <v>152</v>
      </c>
      <c r="I53" s="930">
        <v>137</v>
      </c>
      <c r="J53" s="273">
        <f t="shared" si="7"/>
        <v>0.90131578947368418</v>
      </c>
      <c r="K53" s="349">
        <v>95</v>
      </c>
      <c r="L53" s="930">
        <v>85</v>
      </c>
      <c r="M53" s="273">
        <f t="shared" si="8"/>
        <v>0.89473684210526316</v>
      </c>
      <c r="N53" s="274">
        <v>0</v>
      </c>
      <c r="O53" s="930">
        <v>0</v>
      </c>
      <c r="P53" s="278" t="s">
        <v>226</v>
      </c>
      <c r="Q53" s="274">
        <v>95</v>
      </c>
      <c r="R53" s="930">
        <v>85</v>
      </c>
      <c r="S53" s="273">
        <f t="shared" si="9"/>
        <v>0.89473684210526316</v>
      </c>
    </row>
    <row r="54" spans="1:19" ht="15" customHeight="1" x14ac:dyDescent="0.3">
      <c r="A54" s="1718" t="s">
        <v>110</v>
      </c>
      <c r="B54" s="349">
        <v>33</v>
      </c>
      <c r="C54" s="930">
        <v>25</v>
      </c>
      <c r="D54" s="273">
        <f t="shared" si="6"/>
        <v>0.75757575757575757</v>
      </c>
      <c r="E54" s="274">
        <v>148</v>
      </c>
      <c r="F54" s="930">
        <v>50</v>
      </c>
      <c r="G54" s="273">
        <f>F54/E54</f>
        <v>0.33783783783783783</v>
      </c>
      <c r="H54" s="274">
        <v>181</v>
      </c>
      <c r="I54" s="930">
        <v>75</v>
      </c>
      <c r="J54" s="273">
        <f t="shared" si="7"/>
        <v>0.4143646408839779</v>
      </c>
      <c r="K54" s="349">
        <v>24</v>
      </c>
      <c r="L54" s="930">
        <v>20</v>
      </c>
      <c r="M54" s="273">
        <f t="shared" si="8"/>
        <v>0.83333333333333337</v>
      </c>
      <c r="N54" s="274">
        <v>117</v>
      </c>
      <c r="O54" s="930">
        <v>42</v>
      </c>
      <c r="P54" s="273">
        <f>O54/N54</f>
        <v>0.35897435897435898</v>
      </c>
      <c r="Q54" s="274">
        <v>141</v>
      </c>
      <c r="R54" s="930">
        <v>62</v>
      </c>
      <c r="S54" s="273">
        <f t="shared" si="9"/>
        <v>0.43971631205673761</v>
      </c>
    </row>
    <row r="55" spans="1:19" x14ac:dyDescent="0.3">
      <c r="A55" s="1719"/>
      <c r="B55" s="349">
        <v>24</v>
      </c>
      <c r="C55" s="930">
        <v>20</v>
      </c>
      <c r="D55" s="273">
        <f t="shared" si="6"/>
        <v>0.83333333333333337</v>
      </c>
      <c r="E55" s="274">
        <v>88</v>
      </c>
      <c r="F55" s="930">
        <v>28</v>
      </c>
      <c r="G55" s="938">
        <f>F55/E55</f>
        <v>0.31818181818181818</v>
      </c>
      <c r="H55" s="274">
        <v>112</v>
      </c>
      <c r="I55" s="930">
        <v>48</v>
      </c>
      <c r="J55" s="273">
        <f t="shared" si="7"/>
        <v>0.42857142857142855</v>
      </c>
      <c r="K55" s="349">
        <v>19</v>
      </c>
      <c r="L55" s="930">
        <v>16</v>
      </c>
      <c r="M55" s="273">
        <f t="shared" si="8"/>
        <v>0.84210526315789469</v>
      </c>
      <c r="N55" s="274">
        <v>71</v>
      </c>
      <c r="O55" s="930">
        <v>24</v>
      </c>
      <c r="P55" s="938">
        <f>O55/N55</f>
        <v>0.3380281690140845</v>
      </c>
      <c r="Q55" s="274">
        <v>90</v>
      </c>
      <c r="R55" s="930">
        <v>40</v>
      </c>
      <c r="S55" s="273">
        <f t="shared" si="9"/>
        <v>0.44444444444444442</v>
      </c>
    </row>
    <row r="56" spans="1:19" x14ac:dyDescent="0.3">
      <c r="A56" s="1718" t="s">
        <v>76</v>
      </c>
      <c r="B56" s="349">
        <v>150</v>
      </c>
      <c r="C56" s="930">
        <v>88</v>
      </c>
      <c r="D56" s="273">
        <f t="shared" si="6"/>
        <v>0.58666666666666667</v>
      </c>
      <c r="E56" s="274">
        <v>0</v>
      </c>
      <c r="F56" s="930">
        <v>0</v>
      </c>
      <c r="G56" s="278" t="s">
        <v>226</v>
      </c>
      <c r="H56" s="274">
        <v>150</v>
      </c>
      <c r="I56" s="930">
        <v>88</v>
      </c>
      <c r="J56" s="273">
        <f t="shared" si="7"/>
        <v>0.58666666666666667</v>
      </c>
      <c r="K56" s="349">
        <v>107</v>
      </c>
      <c r="L56" s="930">
        <v>59</v>
      </c>
      <c r="M56" s="273">
        <f t="shared" si="8"/>
        <v>0.55140186915887845</v>
      </c>
      <c r="N56" s="274">
        <v>0</v>
      </c>
      <c r="O56" s="930">
        <v>0</v>
      </c>
      <c r="P56" s="278" t="s">
        <v>226</v>
      </c>
      <c r="Q56" s="274">
        <v>107</v>
      </c>
      <c r="R56" s="930">
        <v>59</v>
      </c>
      <c r="S56" s="273">
        <f t="shared" si="9"/>
        <v>0.55140186915887845</v>
      </c>
    </row>
    <row r="57" spans="1:19" x14ac:dyDescent="0.3">
      <c r="A57" s="1719"/>
      <c r="B57" s="349">
        <v>110</v>
      </c>
      <c r="C57" s="930">
        <v>77</v>
      </c>
      <c r="D57" s="273">
        <f t="shared" si="6"/>
        <v>0.7</v>
      </c>
      <c r="E57" s="274">
        <v>0</v>
      </c>
      <c r="F57" s="930">
        <v>0</v>
      </c>
      <c r="G57" s="278" t="s">
        <v>226</v>
      </c>
      <c r="H57" s="274">
        <v>110</v>
      </c>
      <c r="I57" s="930">
        <v>77</v>
      </c>
      <c r="J57" s="273">
        <f t="shared" si="7"/>
        <v>0.7</v>
      </c>
      <c r="K57" s="349">
        <v>77</v>
      </c>
      <c r="L57" s="930">
        <v>53</v>
      </c>
      <c r="M57" s="273">
        <f t="shared" si="8"/>
        <v>0.68831168831168832</v>
      </c>
      <c r="N57" s="274">
        <v>0</v>
      </c>
      <c r="O57" s="930">
        <v>0</v>
      </c>
      <c r="P57" s="278" t="s">
        <v>226</v>
      </c>
      <c r="Q57" s="274">
        <v>77</v>
      </c>
      <c r="R57" s="930">
        <v>53</v>
      </c>
      <c r="S57" s="273">
        <f t="shared" si="9"/>
        <v>0.68831168831168832</v>
      </c>
    </row>
    <row r="58" spans="1:19" x14ac:dyDescent="0.3">
      <c r="A58" s="1718" t="s">
        <v>91</v>
      </c>
      <c r="B58" s="349">
        <v>123</v>
      </c>
      <c r="C58" s="930">
        <v>113</v>
      </c>
      <c r="D58" s="273">
        <f t="shared" si="6"/>
        <v>0.91869918699186992</v>
      </c>
      <c r="E58" s="274">
        <v>5</v>
      </c>
      <c r="F58" s="930">
        <v>3</v>
      </c>
      <c r="G58" s="273">
        <f>F58/E58</f>
        <v>0.6</v>
      </c>
      <c r="H58" s="215">
        <v>128</v>
      </c>
      <c r="I58" s="930">
        <v>116</v>
      </c>
      <c r="J58" s="273">
        <f t="shared" si="7"/>
        <v>0.90625</v>
      </c>
      <c r="K58" s="349">
        <v>27</v>
      </c>
      <c r="L58" s="930">
        <v>24</v>
      </c>
      <c r="M58" s="273">
        <f t="shared" si="8"/>
        <v>0.88888888888888884</v>
      </c>
      <c r="N58" s="274">
        <v>2</v>
      </c>
      <c r="O58" s="930">
        <v>1</v>
      </c>
      <c r="P58" s="273">
        <f>O58/N58</f>
        <v>0.5</v>
      </c>
      <c r="Q58" s="215">
        <v>29</v>
      </c>
      <c r="R58" s="930">
        <v>25</v>
      </c>
      <c r="S58" s="273">
        <f t="shared" si="9"/>
        <v>0.86206896551724133</v>
      </c>
    </row>
    <row r="59" spans="1:19" x14ac:dyDescent="0.3">
      <c r="A59" s="1719"/>
      <c r="B59" s="349">
        <v>120</v>
      </c>
      <c r="C59" s="930">
        <v>113</v>
      </c>
      <c r="D59" s="273">
        <f t="shared" si="6"/>
        <v>0.94166666666666665</v>
      </c>
      <c r="E59" s="274">
        <v>5</v>
      </c>
      <c r="F59" s="930">
        <v>3</v>
      </c>
      <c r="G59" s="273">
        <f>F59/E59</f>
        <v>0.6</v>
      </c>
      <c r="H59" s="215">
        <v>125</v>
      </c>
      <c r="I59" s="930">
        <v>116</v>
      </c>
      <c r="J59" s="273">
        <f t="shared" si="7"/>
        <v>0.92800000000000005</v>
      </c>
      <c r="K59" s="349">
        <v>25</v>
      </c>
      <c r="L59" s="930">
        <v>24</v>
      </c>
      <c r="M59" s="273">
        <f t="shared" si="8"/>
        <v>0.96</v>
      </c>
      <c r="N59" s="274">
        <v>2</v>
      </c>
      <c r="O59" s="930">
        <v>1</v>
      </c>
      <c r="P59" s="273">
        <f>O59/N59</f>
        <v>0.5</v>
      </c>
      <c r="Q59" s="215">
        <v>27</v>
      </c>
      <c r="R59" s="930">
        <v>25</v>
      </c>
      <c r="S59" s="273">
        <f t="shared" si="9"/>
        <v>0.92592592592592593</v>
      </c>
    </row>
    <row r="60" spans="1:19" ht="15" customHeight="1" x14ac:dyDescent="0.3">
      <c r="A60" s="1718" t="s">
        <v>40</v>
      </c>
      <c r="B60" s="349">
        <v>106</v>
      </c>
      <c r="C60" s="930">
        <v>93</v>
      </c>
      <c r="D60" s="273">
        <f t="shared" si="6"/>
        <v>0.87735849056603776</v>
      </c>
      <c r="E60" s="274">
        <v>0</v>
      </c>
      <c r="F60" s="930">
        <v>0</v>
      </c>
      <c r="G60" s="278" t="s">
        <v>226</v>
      </c>
      <c r="H60" s="274">
        <v>106</v>
      </c>
      <c r="I60" s="930">
        <v>93</v>
      </c>
      <c r="J60" s="273">
        <f t="shared" si="7"/>
        <v>0.87735849056603776</v>
      </c>
      <c r="K60" s="349">
        <v>76</v>
      </c>
      <c r="L60" s="930">
        <v>67</v>
      </c>
      <c r="M60" s="273">
        <f t="shared" si="8"/>
        <v>0.88157894736842102</v>
      </c>
      <c r="N60" s="274">
        <v>0</v>
      </c>
      <c r="O60" s="930">
        <v>0</v>
      </c>
      <c r="P60" s="278" t="s">
        <v>226</v>
      </c>
      <c r="Q60" s="274">
        <v>76</v>
      </c>
      <c r="R60" s="930">
        <v>67</v>
      </c>
      <c r="S60" s="273">
        <f t="shared" si="9"/>
        <v>0.88157894736842102</v>
      </c>
    </row>
    <row r="61" spans="1:19" x14ac:dyDescent="0.3">
      <c r="A61" s="1719"/>
      <c r="B61" s="349">
        <v>93</v>
      </c>
      <c r="C61" s="930">
        <v>82</v>
      </c>
      <c r="D61" s="273">
        <f t="shared" si="6"/>
        <v>0.88172043010752688</v>
      </c>
      <c r="E61" s="274">
        <v>0</v>
      </c>
      <c r="F61" s="930">
        <v>0</v>
      </c>
      <c r="G61" s="278" t="s">
        <v>226</v>
      </c>
      <c r="H61" s="274">
        <v>93</v>
      </c>
      <c r="I61" s="930">
        <v>82</v>
      </c>
      <c r="J61" s="273">
        <f t="shared" si="7"/>
        <v>0.88172043010752688</v>
      </c>
      <c r="K61" s="349">
        <v>68</v>
      </c>
      <c r="L61" s="930">
        <v>60</v>
      </c>
      <c r="M61" s="273">
        <f t="shared" si="8"/>
        <v>0.88235294117647056</v>
      </c>
      <c r="N61" s="274">
        <v>0</v>
      </c>
      <c r="O61" s="930">
        <v>0</v>
      </c>
      <c r="P61" s="278" t="s">
        <v>226</v>
      </c>
      <c r="Q61" s="274">
        <v>68</v>
      </c>
      <c r="R61" s="930">
        <v>60</v>
      </c>
      <c r="S61" s="273">
        <f t="shared" si="9"/>
        <v>0.88235294117647056</v>
      </c>
    </row>
    <row r="62" spans="1:19" x14ac:dyDescent="0.3">
      <c r="A62" s="1718" t="s">
        <v>101</v>
      </c>
      <c r="B62" s="349">
        <v>14</v>
      </c>
      <c r="C62" s="930">
        <v>10</v>
      </c>
      <c r="D62" s="273">
        <f t="shared" si="6"/>
        <v>0.7142857142857143</v>
      </c>
      <c r="E62" s="274">
        <v>40</v>
      </c>
      <c r="F62" s="930">
        <v>26</v>
      </c>
      <c r="G62" s="273">
        <f>F62/E62</f>
        <v>0.65</v>
      </c>
      <c r="H62" s="274">
        <v>54</v>
      </c>
      <c r="I62" s="930">
        <v>36</v>
      </c>
      <c r="J62" s="273">
        <f t="shared" si="7"/>
        <v>0.66666666666666663</v>
      </c>
      <c r="K62" s="349">
        <v>5</v>
      </c>
      <c r="L62" s="930">
        <v>3</v>
      </c>
      <c r="M62" s="273">
        <f t="shared" si="8"/>
        <v>0.6</v>
      </c>
      <c r="N62" s="274">
        <v>15</v>
      </c>
      <c r="O62" s="930">
        <v>10</v>
      </c>
      <c r="P62" s="273">
        <f>O62/N62</f>
        <v>0.66666666666666663</v>
      </c>
      <c r="Q62" s="274">
        <v>20</v>
      </c>
      <c r="R62" s="930">
        <v>13</v>
      </c>
      <c r="S62" s="273">
        <f t="shared" si="9"/>
        <v>0.65</v>
      </c>
    </row>
    <row r="63" spans="1:19" x14ac:dyDescent="0.3">
      <c r="A63" s="1719"/>
      <c r="B63" s="349">
        <v>13</v>
      </c>
      <c r="C63" s="930">
        <v>10</v>
      </c>
      <c r="D63" s="273">
        <f t="shared" si="6"/>
        <v>0.76923076923076927</v>
      </c>
      <c r="E63" s="274">
        <v>37</v>
      </c>
      <c r="F63" s="930">
        <v>24</v>
      </c>
      <c r="G63" s="273">
        <f>F63/E63</f>
        <v>0.64864864864864868</v>
      </c>
      <c r="H63" s="274">
        <v>50</v>
      </c>
      <c r="I63" s="930">
        <v>34</v>
      </c>
      <c r="J63" s="273">
        <f t="shared" si="7"/>
        <v>0.68</v>
      </c>
      <c r="K63" s="349">
        <v>5</v>
      </c>
      <c r="L63" s="930">
        <v>3</v>
      </c>
      <c r="M63" s="273">
        <f t="shared" si="8"/>
        <v>0.6</v>
      </c>
      <c r="N63" s="274">
        <v>14</v>
      </c>
      <c r="O63" s="930">
        <v>9</v>
      </c>
      <c r="P63" s="273">
        <f>O63/N63</f>
        <v>0.6428571428571429</v>
      </c>
      <c r="Q63" s="274">
        <v>19</v>
      </c>
      <c r="R63" s="930">
        <v>12</v>
      </c>
      <c r="S63" s="273">
        <f t="shared" si="9"/>
        <v>0.63157894736842102</v>
      </c>
    </row>
    <row r="64" spans="1:19" x14ac:dyDescent="0.3">
      <c r="A64" s="1718" t="s">
        <v>99</v>
      </c>
      <c r="B64" s="349">
        <v>22</v>
      </c>
      <c r="C64" s="930">
        <v>18</v>
      </c>
      <c r="D64" s="273">
        <f t="shared" si="6"/>
        <v>0.81818181818181823</v>
      </c>
      <c r="E64" s="274">
        <v>21</v>
      </c>
      <c r="F64" s="930">
        <v>12</v>
      </c>
      <c r="G64" s="273">
        <f>F64/E64</f>
        <v>0.5714285714285714</v>
      </c>
      <c r="H64" s="274">
        <v>43</v>
      </c>
      <c r="I64" s="930">
        <v>30</v>
      </c>
      <c r="J64" s="273">
        <f t="shared" si="7"/>
        <v>0.69767441860465118</v>
      </c>
      <c r="K64" s="349">
        <v>17</v>
      </c>
      <c r="L64" s="930">
        <v>13</v>
      </c>
      <c r="M64" s="273">
        <f t="shared" si="8"/>
        <v>0.76470588235294112</v>
      </c>
      <c r="N64" s="274">
        <v>11</v>
      </c>
      <c r="O64" s="930">
        <v>7</v>
      </c>
      <c r="P64" s="273">
        <f>O64/N64</f>
        <v>0.63636363636363635</v>
      </c>
      <c r="Q64" s="274">
        <v>28</v>
      </c>
      <c r="R64" s="930">
        <v>20</v>
      </c>
      <c r="S64" s="273">
        <f t="shared" si="9"/>
        <v>0.7142857142857143</v>
      </c>
    </row>
    <row r="65" spans="1:19" x14ac:dyDescent="0.3">
      <c r="A65" s="1719"/>
      <c r="B65" s="274">
        <v>20</v>
      </c>
      <c r="C65" s="930">
        <v>17</v>
      </c>
      <c r="D65" s="273">
        <f t="shared" si="6"/>
        <v>0.85</v>
      </c>
      <c r="E65" s="274">
        <v>20</v>
      </c>
      <c r="F65" s="930">
        <v>12</v>
      </c>
      <c r="G65" s="273">
        <f>F65/E65</f>
        <v>0.6</v>
      </c>
      <c r="H65" s="274">
        <v>40</v>
      </c>
      <c r="I65" s="930">
        <v>29</v>
      </c>
      <c r="J65" s="273">
        <f t="shared" si="7"/>
        <v>0.72499999999999998</v>
      </c>
      <c r="K65" s="349">
        <v>16</v>
      </c>
      <c r="L65" s="930">
        <v>13</v>
      </c>
      <c r="M65" s="273">
        <f t="shared" si="8"/>
        <v>0.8125</v>
      </c>
      <c r="N65" s="274">
        <v>11</v>
      </c>
      <c r="O65" s="930">
        <v>7</v>
      </c>
      <c r="P65" s="273">
        <f>O65/N65</f>
        <v>0.63636363636363635</v>
      </c>
      <c r="Q65" s="274">
        <v>27</v>
      </c>
      <c r="R65" s="930">
        <v>20</v>
      </c>
      <c r="S65" s="273">
        <f t="shared" si="9"/>
        <v>0.7407407407407407</v>
      </c>
    </row>
    <row r="66" spans="1:19" ht="15" customHeight="1" x14ac:dyDescent="0.3">
      <c r="A66" s="1718" t="s">
        <v>72</v>
      </c>
      <c r="B66" s="937">
        <v>7</v>
      </c>
      <c r="C66" s="275">
        <v>6</v>
      </c>
      <c r="D66" s="276">
        <f t="shared" si="6"/>
        <v>0.8571428571428571</v>
      </c>
      <c r="E66" s="277">
        <v>1</v>
      </c>
      <c r="F66" s="275">
        <v>0</v>
      </c>
      <c r="G66" s="276">
        <f>F66/E66</f>
        <v>0</v>
      </c>
      <c r="H66" s="277">
        <v>8</v>
      </c>
      <c r="I66" s="275">
        <v>6</v>
      </c>
      <c r="J66" s="276">
        <f t="shared" si="7"/>
        <v>0.75</v>
      </c>
      <c r="K66" s="937">
        <v>7</v>
      </c>
      <c r="L66" s="275">
        <v>6</v>
      </c>
      <c r="M66" s="273">
        <f t="shared" si="8"/>
        <v>0.8571428571428571</v>
      </c>
      <c r="N66" s="277">
        <v>1</v>
      </c>
      <c r="O66" s="275">
        <v>0</v>
      </c>
      <c r="P66" s="273">
        <f>O66/N66</f>
        <v>0</v>
      </c>
      <c r="Q66" s="277">
        <v>8</v>
      </c>
      <c r="R66" s="275">
        <v>6</v>
      </c>
      <c r="S66" s="273">
        <f t="shared" si="9"/>
        <v>0.75</v>
      </c>
    </row>
    <row r="67" spans="1:19" x14ac:dyDescent="0.3">
      <c r="A67" s="1719"/>
      <c r="B67" s="349">
        <v>7</v>
      </c>
      <c r="C67" s="930">
        <v>5</v>
      </c>
      <c r="D67" s="273">
        <f t="shared" si="6"/>
        <v>0.7142857142857143</v>
      </c>
      <c r="E67" s="274">
        <v>0</v>
      </c>
      <c r="F67" s="930">
        <v>0</v>
      </c>
      <c r="G67" s="278" t="s">
        <v>226</v>
      </c>
      <c r="H67" s="274">
        <v>7</v>
      </c>
      <c r="I67" s="930">
        <v>5</v>
      </c>
      <c r="J67" s="273">
        <f t="shared" si="7"/>
        <v>0.7142857142857143</v>
      </c>
      <c r="K67" s="349">
        <v>7</v>
      </c>
      <c r="L67" s="930">
        <v>5</v>
      </c>
      <c r="M67" s="273">
        <f t="shared" si="8"/>
        <v>0.7142857142857143</v>
      </c>
      <c r="N67" s="274">
        <v>0</v>
      </c>
      <c r="O67" s="930">
        <v>0</v>
      </c>
      <c r="P67" s="278" t="s">
        <v>226</v>
      </c>
      <c r="Q67" s="274">
        <v>7</v>
      </c>
      <c r="R67" s="930">
        <v>5</v>
      </c>
      <c r="S67" s="273">
        <f t="shared" si="9"/>
        <v>0.7142857142857143</v>
      </c>
    </row>
    <row r="68" spans="1:19" ht="15" customHeight="1" x14ac:dyDescent="0.3">
      <c r="A68" s="1718" t="s">
        <v>85</v>
      </c>
      <c r="B68" s="349">
        <v>3</v>
      </c>
      <c r="C68" s="930">
        <v>3</v>
      </c>
      <c r="D68" s="273">
        <f t="shared" si="6"/>
        <v>1</v>
      </c>
      <c r="E68" s="274"/>
      <c r="F68" s="930">
        <v>0</v>
      </c>
      <c r="G68" s="278" t="s">
        <v>226</v>
      </c>
      <c r="H68" s="274">
        <v>3</v>
      </c>
      <c r="I68" s="930">
        <v>3</v>
      </c>
      <c r="J68" s="273">
        <f t="shared" si="7"/>
        <v>1</v>
      </c>
      <c r="K68" s="349">
        <v>1</v>
      </c>
      <c r="L68" s="930">
        <v>1</v>
      </c>
      <c r="M68" s="273">
        <f t="shared" si="8"/>
        <v>1</v>
      </c>
      <c r="N68" s="274">
        <v>0</v>
      </c>
      <c r="O68" s="930">
        <v>0</v>
      </c>
      <c r="P68" s="278" t="s">
        <v>226</v>
      </c>
      <c r="Q68" s="274">
        <v>1</v>
      </c>
      <c r="R68" s="930">
        <v>1</v>
      </c>
      <c r="S68" s="273">
        <f t="shared" si="9"/>
        <v>1</v>
      </c>
    </row>
    <row r="69" spans="1:19" ht="15" thickBot="1" x14ac:dyDescent="0.35">
      <c r="A69" s="1720"/>
      <c r="B69" s="217">
        <v>3</v>
      </c>
      <c r="C69" s="210">
        <v>3</v>
      </c>
      <c r="D69" s="216">
        <f t="shared" si="6"/>
        <v>1</v>
      </c>
      <c r="E69" s="204"/>
      <c r="F69" s="210">
        <v>0</v>
      </c>
      <c r="G69" s="936" t="s">
        <v>226</v>
      </c>
      <c r="H69" s="204">
        <v>3</v>
      </c>
      <c r="I69" s="210">
        <v>3</v>
      </c>
      <c r="J69" s="216">
        <f t="shared" si="7"/>
        <v>1</v>
      </c>
      <c r="K69" s="217">
        <v>1</v>
      </c>
      <c r="L69" s="210">
        <v>1</v>
      </c>
      <c r="M69" s="216">
        <f t="shared" si="8"/>
        <v>1</v>
      </c>
      <c r="N69" s="204">
        <v>0</v>
      </c>
      <c r="O69" s="210">
        <v>0</v>
      </c>
      <c r="P69" s="936" t="s">
        <v>226</v>
      </c>
      <c r="Q69" s="204">
        <v>1</v>
      </c>
      <c r="R69" s="210">
        <v>1</v>
      </c>
      <c r="S69" s="216">
        <f t="shared" si="9"/>
        <v>1</v>
      </c>
    </row>
    <row r="70" spans="1:19" ht="15" customHeight="1" x14ac:dyDescent="0.3">
      <c r="A70" s="52" t="s">
        <v>228</v>
      </c>
      <c r="S70" s="21" t="s">
        <v>131</v>
      </c>
    </row>
    <row r="71" spans="1:19" x14ac:dyDescent="0.3">
      <c r="A71" s="90" t="s">
        <v>643</v>
      </c>
    </row>
  </sheetData>
  <mergeCells count="60">
    <mergeCell ref="A1:S1"/>
    <mergeCell ref="A2:A3"/>
    <mergeCell ref="B2:J2"/>
    <mergeCell ref="K2:S2"/>
    <mergeCell ref="B3:D3"/>
    <mergeCell ref="E3:G3"/>
    <mergeCell ref="H3:J3"/>
    <mergeCell ref="K3:M3"/>
    <mergeCell ref="N3:P3"/>
    <mergeCell ref="Q3:S3"/>
    <mergeCell ref="Q5:S5"/>
    <mergeCell ref="B4:D4"/>
    <mergeCell ref="E4:G4"/>
    <mergeCell ref="H4:J4"/>
    <mergeCell ref="K4:M4"/>
    <mergeCell ref="N4:P4"/>
    <mergeCell ref="Q4:S4"/>
    <mergeCell ref="B5:D5"/>
    <mergeCell ref="E5:G5"/>
    <mergeCell ref="H5:J5"/>
    <mergeCell ref="K5:M5"/>
    <mergeCell ref="N5:P5"/>
    <mergeCell ref="A24:A25"/>
    <mergeCell ref="A14:A15"/>
    <mergeCell ref="A4:A7"/>
    <mergeCell ref="B6:B7"/>
    <mergeCell ref="E6:E7"/>
    <mergeCell ref="A16:A17"/>
    <mergeCell ref="A18:A19"/>
    <mergeCell ref="A20:A21"/>
    <mergeCell ref="A22:A23"/>
    <mergeCell ref="Q6:Q7"/>
    <mergeCell ref="A8:A9"/>
    <mergeCell ref="A10:A11"/>
    <mergeCell ref="A12:A13"/>
    <mergeCell ref="K6:K7"/>
    <mergeCell ref="H6:H7"/>
    <mergeCell ref="N6:N7"/>
    <mergeCell ref="A64:A65"/>
    <mergeCell ref="A66:A67"/>
    <mergeCell ref="A68:A69"/>
    <mergeCell ref="A52:A53"/>
    <mergeCell ref="A54:A55"/>
    <mergeCell ref="A56:A57"/>
    <mergeCell ref="A58:A59"/>
    <mergeCell ref="A60:A61"/>
    <mergeCell ref="A62:A63"/>
    <mergeCell ref="A46:A47"/>
    <mergeCell ref="A48:A49"/>
    <mergeCell ref="A26:A27"/>
    <mergeCell ref="A50:A51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</mergeCells>
  <printOptions horizontalCentered="1"/>
  <pageMargins left="0.31496062992125984" right="0.11811023622047245" top="0.35433070866141736" bottom="0.15748031496062992" header="0.31496062992125984" footer="0.31496062992125984"/>
  <pageSetup paperSize="9" scale="6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S26"/>
  <sheetViews>
    <sheetView workbookViewId="0">
      <selection sqref="A1:S1"/>
    </sheetView>
  </sheetViews>
  <sheetFormatPr defaultColWidth="9.109375" defaultRowHeight="14.4" x14ac:dyDescent="0.3"/>
  <cols>
    <col min="1" max="1" width="19.33203125" style="243" bestFit="1" customWidth="1"/>
    <col min="2" max="2" width="9.109375" style="243"/>
    <col min="3" max="3" width="10.33203125" style="243" customWidth="1"/>
    <col min="4" max="16384" width="9.109375" style="243"/>
  </cols>
  <sheetData>
    <row r="1" spans="1:19" ht="21.6" thickBot="1" x14ac:dyDescent="0.35">
      <c r="A1" s="1754" t="s">
        <v>972</v>
      </c>
      <c r="B1" s="1754"/>
      <c r="C1" s="1754"/>
      <c r="D1" s="1754"/>
      <c r="E1" s="1754"/>
      <c r="F1" s="1754"/>
      <c r="G1" s="1754"/>
      <c r="H1" s="1754"/>
      <c r="I1" s="1754"/>
      <c r="J1" s="1754"/>
      <c r="K1" s="1754"/>
      <c r="L1" s="1754"/>
      <c r="M1" s="1754"/>
      <c r="N1" s="1754"/>
      <c r="O1" s="1754"/>
      <c r="P1" s="1754"/>
      <c r="Q1" s="1754"/>
      <c r="R1" s="1754"/>
      <c r="S1" s="1754"/>
    </row>
    <row r="2" spans="1:19" ht="15" thickBot="1" x14ac:dyDescent="0.35">
      <c r="A2" s="1755" t="s">
        <v>149</v>
      </c>
      <c r="B2" s="1757" t="s">
        <v>638</v>
      </c>
      <c r="C2" s="1759" t="s">
        <v>637</v>
      </c>
      <c r="D2" s="1761" t="s">
        <v>232</v>
      </c>
      <c r="E2" s="1762"/>
      <c r="F2" s="1762"/>
      <c r="G2" s="1762"/>
      <c r="H2" s="1762"/>
      <c r="I2" s="1762"/>
      <c r="J2" s="1762"/>
      <c r="K2" s="1762"/>
      <c r="L2" s="1762"/>
      <c r="M2" s="1763"/>
      <c r="N2" s="1764" t="s">
        <v>231</v>
      </c>
      <c r="O2" s="1749" t="s">
        <v>240</v>
      </c>
      <c r="P2" s="1764" t="s">
        <v>230</v>
      </c>
      <c r="Q2" s="1749" t="s">
        <v>239</v>
      </c>
      <c r="R2" s="1751" t="s">
        <v>229</v>
      </c>
      <c r="S2" s="1749" t="s">
        <v>238</v>
      </c>
    </row>
    <row r="3" spans="1:19" ht="174" thickBot="1" x14ac:dyDescent="0.35">
      <c r="A3" s="1756"/>
      <c r="B3" s="1758"/>
      <c r="C3" s="1760"/>
      <c r="D3" s="966" t="s">
        <v>233</v>
      </c>
      <c r="E3" s="965" t="s">
        <v>241</v>
      </c>
      <c r="F3" s="966" t="s">
        <v>234</v>
      </c>
      <c r="G3" s="965" t="s">
        <v>242</v>
      </c>
      <c r="H3" s="966" t="s">
        <v>235</v>
      </c>
      <c r="I3" s="965" t="s">
        <v>243</v>
      </c>
      <c r="J3" s="966" t="s">
        <v>236</v>
      </c>
      <c r="K3" s="965" t="s">
        <v>244</v>
      </c>
      <c r="L3" s="966" t="s">
        <v>237</v>
      </c>
      <c r="M3" s="965" t="s">
        <v>245</v>
      </c>
      <c r="N3" s="1765"/>
      <c r="O3" s="1750"/>
      <c r="P3" s="1765"/>
      <c r="Q3" s="1750"/>
      <c r="R3" s="1752"/>
      <c r="S3" s="1750"/>
    </row>
    <row r="4" spans="1:19" ht="15" thickBot="1" x14ac:dyDescent="0.35">
      <c r="A4" s="964" t="s">
        <v>636</v>
      </c>
      <c r="B4" s="963" t="s">
        <v>635</v>
      </c>
      <c r="C4" s="961" t="s">
        <v>634</v>
      </c>
      <c r="D4" s="963" t="s">
        <v>635</v>
      </c>
      <c r="E4" s="961" t="s">
        <v>634</v>
      </c>
      <c r="F4" s="963" t="s">
        <v>635</v>
      </c>
      <c r="G4" s="961" t="s">
        <v>634</v>
      </c>
      <c r="H4" s="963" t="s">
        <v>635</v>
      </c>
      <c r="I4" s="961" t="s">
        <v>634</v>
      </c>
      <c r="J4" s="963" t="s">
        <v>635</v>
      </c>
      <c r="K4" s="961" t="s">
        <v>634</v>
      </c>
      <c r="L4" s="963" t="s">
        <v>635</v>
      </c>
      <c r="M4" s="961" t="s">
        <v>634</v>
      </c>
      <c r="N4" s="963" t="s">
        <v>635</v>
      </c>
      <c r="O4" s="961" t="s">
        <v>634</v>
      </c>
      <c r="P4" s="963" t="s">
        <v>635</v>
      </c>
      <c r="Q4" s="961" t="s">
        <v>634</v>
      </c>
      <c r="R4" s="962" t="s">
        <v>635</v>
      </c>
      <c r="S4" s="961" t="s">
        <v>634</v>
      </c>
    </row>
    <row r="5" spans="1:19" x14ac:dyDescent="0.3">
      <c r="A5" s="960" t="s">
        <v>40</v>
      </c>
      <c r="B5" s="959">
        <v>124.6</v>
      </c>
      <c r="C5" s="957">
        <v>1556.8218298555378</v>
      </c>
      <c r="D5" s="959">
        <v>24.6</v>
      </c>
      <c r="E5" s="957">
        <v>2007.3746612466123</v>
      </c>
      <c r="F5" s="959">
        <v>32.799999999999997</v>
      </c>
      <c r="G5" s="957">
        <v>1676.3084349593498</v>
      </c>
      <c r="H5" s="959">
        <v>62.5</v>
      </c>
      <c r="I5" s="957">
        <v>1352.8733333333332</v>
      </c>
      <c r="J5" s="959">
        <v>4.7</v>
      </c>
      <c r="K5" s="957">
        <v>1076.8262411347516</v>
      </c>
      <c r="L5" s="959">
        <v>0</v>
      </c>
      <c r="M5" s="957" t="s">
        <v>127</v>
      </c>
      <c r="N5" s="959">
        <v>0</v>
      </c>
      <c r="O5" s="957" t="s">
        <v>127</v>
      </c>
      <c r="P5" s="959">
        <v>69.599999999999994</v>
      </c>
      <c r="Q5" s="957">
        <v>1147.8879310344828</v>
      </c>
      <c r="R5" s="958">
        <v>194.2</v>
      </c>
      <c r="S5" s="957">
        <v>1410.2626158599385</v>
      </c>
    </row>
    <row r="6" spans="1:19" x14ac:dyDescent="0.3">
      <c r="A6" s="956" t="s">
        <v>42</v>
      </c>
      <c r="B6" s="955">
        <v>451.7</v>
      </c>
      <c r="C6" s="953">
        <v>1629.3443288318206</v>
      </c>
      <c r="D6" s="955">
        <v>42</v>
      </c>
      <c r="E6" s="953">
        <v>2222.8888888888891</v>
      </c>
      <c r="F6" s="955">
        <v>99.5</v>
      </c>
      <c r="G6" s="953">
        <v>1787.8375209380235</v>
      </c>
      <c r="H6" s="955">
        <v>297.5</v>
      </c>
      <c r="I6" s="953">
        <v>1510.9669467787114</v>
      </c>
      <c r="J6" s="955">
        <v>1</v>
      </c>
      <c r="K6" s="953">
        <v>1482.5833333333333</v>
      </c>
      <c r="L6" s="955">
        <v>11.7</v>
      </c>
      <c r="M6" s="953">
        <v>1173.368945868946</v>
      </c>
      <c r="N6" s="955">
        <v>26</v>
      </c>
      <c r="O6" s="953">
        <v>1448.5352564102566</v>
      </c>
      <c r="P6" s="955">
        <v>465.9</v>
      </c>
      <c r="Q6" s="953">
        <v>1022.7522000429277</v>
      </c>
      <c r="R6" s="954">
        <v>943.6</v>
      </c>
      <c r="S6" s="953">
        <v>1324.8590504451038</v>
      </c>
    </row>
    <row r="7" spans="1:19" x14ac:dyDescent="0.3">
      <c r="A7" s="956" t="s">
        <v>152</v>
      </c>
      <c r="B7" s="955">
        <v>290.10000000000002</v>
      </c>
      <c r="C7" s="953">
        <v>1534.1715500402158</v>
      </c>
      <c r="D7" s="955">
        <v>42.1</v>
      </c>
      <c r="E7" s="953">
        <v>1838.0067300079174</v>
      </c>
      <c r="F7" s="955">
        <v>83.9</v>
      </c>
      <c r="G7" s="953">
        <v>1660.9177592371871</v>
      </c>
      <c r="H7" s="955">
        <v>152.19999999999999</v>
      </c>
      <c r="I7" s="953">
        <v>1408.6229741568113</v>
      </c>
      <c r="J7" s="955">
        <v>10.8</v>
      </c>
      <c r="K7" s="953">
        <v>1169.8842592592591</v>
      </c>
      <c r="L7" s="955">
        <v>1.1000000000000001</v>
      </c>
      <c r="M7" s="953">
        <v>1186.2878787878788</v>
      </c>
      <c r="N7" s="955">
        <v>1.3</v>
      </c>
      <c r="O7" s="953">
        <v>1290.3205128205127</v>
      </c>
      <c r="P7" s="955">
        <v>179.8</v>
      </c>
      <c r="Q7" s="953">
        <v>924.83546533185017</v>
      </c>
      <c r="R7" s="954">
        <v>471.2</v>
      </c>
      <c r="S7" s="953">
        <v>1300.9889643463498</v>
      </c>
    </row>
    <row r="8" spans="1:19" x14ac:dyDescent="0.3">
      <c r="A8" s="956" t="s">
        <v>46</v>
      </c>
      <c r="B8" s="955">
        <v>542.6</v>
      </c>
      <c r="C8" s="953">
        <v>1656.9391202850472</v>
      </c>
      <c r="D8" s="955">
        <v>57.5</v>
      </c>
      <c r="E8" s="953">
        <v>2504.3420289855071</v>
      </c>
      <c r="F8" s="955">
        <v>135.1</v>
      </c>
      <c r="G8" s="953">
        <v>1937.726375524303</v>
      </c>
      <c r="H8" s="955">
        <v>311</v>
      </c>
      <c r="I8" s="953">
        <v>1439.1862272240087</v>
      </c>
      <c r="J8" s="955">
        <v>9.6999999999999993</v>
      </c>
      <c r="K8" s="953">
        <v>1141.0738831615122</v>
      </c>
      <c r="L8" s="955">
        <v>29.3</v>
      </c>
      <c r="M8" s="953">
        <v>1181.3424345847554</v>
      </c>
      <c r="N8" s="955">
        <v>26.4</v>
      </c>
      <c r="O8" s="953">
        <v>1358.3333333333333</v>
      </c>
      <c r="P8" s="955">
        <v>453.1</v>
      </c>
      <c r="Q8" s="953">
        <v>941.8128816302509</v>
      </c>
      <c r="R8" s="954">
        <v>1022.1</v>
      </c>
      <c r="S8" s="953">
        <v>1332.2087695267912</v>
      </c>
    </row>
    <row r="9" spans="1:19" x14ac:dyDescent="0.3">
      <c r="A9" s="956" t="s">
        <v>48</v>
      </c>
      <c r="B9" s="955">
        <v>429</v>
      </c>
      <c r="C9" s="953">
        <v>1757.1534576534577</v>
      </c>
      <c r="D9" s="955">
        <v>62</v>
      </c>
      <c r="E9" s="953">
        <v>2455.0927419354839</v>
      </c>
      <c r="F9" s="955">
        <v>135.30000000000001</v>
      </c>
      <c r="G9" s="953">
        <v>1890.2303523035227</v>
      </c>
      <c r="H9" s="955">
        <v>224.7</v>
      </c>
      <c r="I9" s="953">
        <v>1499.4885773624092</v>
      </c>
      <c r="J9" s="955">
        <v>1</v>
      </c>
      <c r="K9" s="953">
        <v>1308.3333333333333</v>
      </c>
      <c r="L9" s="955">
        <v>6</v>
      </c>
      <c r="M9" s="953">
        <v>1268.5833333333333</v>
      </c>
      <c r="N9" s="955">
        <v>81.400000000000006</v>
      </c>
      <c r="O9" s="953">
        <v>1148.5708435708436</v>
      </c>
      <c r="P9" s="955">
        <v>553.5</v>
      </c>
      <c r="Q9" s="953">
        <v>1011.3652514302921</v>
      </c>
      <c r="R9" s="954">
        <v>1063.9000000000001</v>
      </c>
      <c r="S9" s="953">
        <v>1322.5896857474072</v>
      </c>
    </row>
    <row r="10" spans="1:19" x14ac:dyDescent="0.3">
      <c r="A10" s="956" t="s">
        <v>50</v>
      </c>
      <c r="B10" s="955">
        <v>927.5</v>
      </c>
      <c r="C10" s="953">
        <v>2003.0173405211142</v>
      </c>
      <c r="D10" s="955">
        <v>160.4</v>
      </c>
      <c r="E10" s="953">
        <v>2912.0942435577722</v>
      </c>
      <c r="F10" s="955">
        <v>270.2</v>
      </c>
      <c r="G10" s="953">
        <v>2155.5073402417961</v>
      </c>
      <c r="H10" s="955">
        <v>481.8</v>
      </c>
      <c r="I10" s="953">
        <v>1637.114120658641</v>
      </c>
      <c r="J10" s="955">
        <v>7.4</v>
      </c>
      <c r="K10" s="953">
        <v>1270.7995495495495</v>
      </c>
      <c r="L10" s="955">
        <v>7.7</v>
      </c>
      <c r="M10" s="953">
        <v>1313.6471861471862</v>
      </c>
      <c r="N10" s="955">
        <v>366.3</v>
      </c>
      <c r="O10" s="953">
        <v>1631.7178542178542</v>
      </c>
      <c r="P10" s="955">
        <v>1109.8</v>
      </c>
      <c r="Q10" s="953">
        <v>1190.0241785306662</v>
      </c>
      <c r="R10" s="954">
        <v>2403.6</v>
      </c>
      <c r="S10" s="953">
        <v>1571.0541132745327</v>
      </c>
    </row>
    <row r="11" spans="1:19" x14ac:dyDescent="0.3">
      <c r="A11" s="956" t="s">
        <v>52</v>
      </c>
      <c r="B11" s="955">
        <v>747.4</v>
      </c>
      <c r="C11" s="953">
        <v>2166.3180135581129</v>
      </c>
      <c r="D11" s="955">
        <v>119.3</v>
      </c>
      <c r="E11" s="953">
        <v>3303.7433640681757</v>
      </c>
      <c r="F11" s="955">
        <v>253.2</v>
      </c>
      <c r="G11" s="953">
        <v>2398.3056872037919</v>
      </c>
      <c r="H11" s="955">
        <v>363</v>
      </c>
      <c r="I11" s="953">
        <v>1659.123507805326</v>
      </c>
      <c r="J11" s="955">
        <v>2.6</v>
      </c>
      <c r="K11" s="953">
        <v>1322.0833333333333</v>
      </c>
      <c r="L11" s="955">
        <v>9.3000000000000007</v>
      </c>
      <c r="M11" s="953">
        <v>1292.3924731182794</v>
      </c>
      <c r="N11" s="955">
        <v>122.2</v>
      </c>
      <c r="O11" s="953">
        <v>1639.8070103655209</v>
      </c>
      <c r="P11" s="955">
        <v>780.6</v>
      </c>
      <c r="Q11" s="953">
        <v>1178.1244128448202</v>
      </c>
      <c r="R11" s="954">
        <v>1650.2</v>
      </c>
      <c r="S11" s="953">
        <v>1659.8802670383386</v>
      </c>
    </row>
    <row r="12" spans="1:19" x14ac:dyDescent="0.3">
      <c r="A12" s="956" t="s">
        <v>54</v>
      </c>
      <c r="B12" s="955">
        <v>227.2</v>
      </c>
      <c r="C12" s="953">
        <v>1925.1547828638497</v>
      </c>
      <c r="D12" s="955">
        <v>33.299999999999997</v>
      </c>
      <c r="E12" s="953">
        <v>2973.2857857857857</v>
      </c>
      <c r="F12" s="955">
        <v>69.400000000000006</v>
      </c>
      <c r="G12" s="953">
        <v>2078.1964457252639</v>
      </c>
      <c r="H12" s="955">
        <v>124.5</v>
      </c>
      <c r="I12" s="953">
        <v>1559.5013386880855</v>
      </c>
      <c r="J12" s="955">
        <v>0</v>
      </c>
      <c r="K12" s="953" t="s">
        <v>127</v>
      </c>
      <c r="L12" s="955">
        <v>0</v>
      </c>
      <c r="M12" s="953" t="s">
        <v>127</v>
      </c>
      <c r="N12" s="955">
        <v>41.9</v>
      </c>
      <c r="O12" s="953">
        <v>1205.4435163086714</v>
      </c>
      <c r="P12" s="955">
        <v>335</v>
      </c>
      <c r="Q12" s="953">
        <v>1020.8713930348258</v>
      </c>
      <c r="R12" s="954">
        <v>604.1</v>
      </c>
      <c r="S12" s="953">
        <v>1373.7711747503172</v>
      </c>
    </row>
    <row r="13" spans="1:19" x14ac:dyDescent="0.3">
      <c r="A13" s="956" t="s">
        <v>56</v>
      </c>
      <c r="B13" s="955">
        <v>105.1</v>
      </c>
      <c r="C13" s="953">
        <v>1763.8796384395816</v>
      </c>
      <c r="D13" s="955">
        <v>20.3</v>
      </c>
      <c r="E13" s="953">
        <v>2249.3062397372742</v>
      </c>
      <c r="F13" s="955">
        <v>28.1</v>
      </c>
      <c r="G13" s="953">
        <v>1826.6637010676156</v>
      </c>
      <c r="H13" s="955">
        <v>56.6</v>
      </c>
      <c r="I13" s="953">
        <v>1560.2635453474677</v>
      </c>
      <c r="J13" s="955">
        <v>0.1</v>
      </c>
      <c r="K13" s="953">
        <v>826.66666666666663</v>
      </c>
      <c r="L13" s="955">
        <v>0</v>
      </c>
      <c r="M13" s="953" t="s">
        <v>127</v>
      </c>
      <c r="N13" s="955">
        <v>39.4</v>
      </c>
      <c r="O13" s="953">
        <v>1799.796954314721</v>
      </c>
      <c r="P13" s="955">
        <v>139.30000000000001</v>
      </c>
      <c r="Q13" s="953">
        <v>1173.7538884900694</v>
      </c>
      <c r="R13" s="954">
        <v>283.8</v>
      </c>
      <c r="S13" s="953">
        <v>1479.2095372327931</v>
      </c>
    </row>
    <row r="14" spans="1:19" x14ac:dyDescent="0.3">
      <c r="A14" s="956" t="s">
        <v>58</v>
      </c>
      <c r="B14" s="955">
        <v>263.8</v>
      </c>
      <c r="C14" s="953">
        <v>1807.9052944149607</v>
      </c>
      <c r="D14" s="955">
        <v>45.6</v>
      </c>
      <c r="E14" s="953">
        <v>2373.2657163742692</v>
      </c>
      <c r="F14" s="955">
        <v>78.2</v>
      </c>
      <c r="G14" s="953">
        <v>2006.4684569479966</v>
      </c>
      <c r="H14" s="955">
        <v>136.5</v>
      </c>
      <c r="I14" s="953">
        <v>1519.8296703296703</v>
      </c>
      <c r="J14" s="955">
        <v>2.5</v>
      </c>
      <c r="K14" s="953">
        <v>1270.8333333333333</v>
      </c>
      <c r="L14" s="955">
        <v>1</v>
      </c>
      <c r="M14" s="953">
        <v>1164.8333333333333</v>
      </c>
      <c r="N14" s="955">
        <v>10.6</v>
      </c>
      <c r="O14" s="953">
        <v>1581.4544025157231</v>
      </c>
      <c r="P14" s="955">
        <v>199.3</v>
      </c>
      <c r="Q14" s="953">
        <v>1165.1906673356748</v>
      </c>
      <c r="R14" s="954">
        <v>473.7</v>
      </c>
      <c r="S14" s="953">
        <v>1532.428400534797</v>
      </c>
    </row>
    <row r="15" spans="1:19" x14ac:dyDescent="0.3">
      <c r="A15" s="956" t="s">
        <v>70</v>
      </c>
      <c r="B15" s="955">
        <v>299.2</v>
      </c>
      <c r="C15" s="953">
        <v>1671.0380459001783</v>
      </c>
      <c r="D15" s="955">
        <v>48.1</v>
      </c>
      <c r="E15" s="953">
        <v>2236.5696465696465</v>
      </c>
      <c r="F15" s="955">
        <v>63</v>
      </c>
      <c r="G15" s="953">
        <v>1801.047619047619</v>
      </c>
      <c r="H15" s="955">
        <v>179.7</v>
      </c>
      <c r="I15" s="953">
        <v>1498.2071971804862</v>
      </c>
      <c r="J15" s="955">
        <v>1</v>
      </c>
      <c r="K15" s="953">
        <v>1477.1666666666667</v>
      </c>
      <c r="L15" s="955">
        <v>7.4</v>
      </c>
      <c r="M15" s="953">
        <v>1111.4301801801801</v>
      </c>
      <c r="N15" s="955">
        <v>5.9</v>
      </c>
      <c r="O15" s="953">
        <v>1398.6864406779659</v>
      </c>
      <c r="P15" s="955">
        <v>175.5</v>
      </c>
      <c r="Q15" s="953">
        <v>1170.8266856600189</v>
      </c>
      <c r="R15" s="954">
        <v>480.6</v>
      </c>
      <c r="S15" s="953">
        <v>1485.0331183243168</v>
      </c>
    </row>
    <row r="16" spans="1:19" x14ac:dyDescent="0.3">
      <c r="A16" s="956" t="s">
        <v>60</v>
      </c>
      <c r="B16" s="955">
        <v>117.3</v>
      </c>
      <c r="C16" s="953">
        <v>1767.2556123898837</v>
      </c>
      <c r="D16" s="955">
        <v>20.8</v>
      </c>
      <c r="E16" s="953">
        <v>2370.1442307692309</v>
      </c>
      <c r="F16" s="955">
        <v>27.4</v>
      </c>
      <c r="G16" s="953">
        <v>2000.0881995133821</v>
      </c>
      <c r="H16" s="955">
        <v>60.2</v>
      </c>
      <c r="I16" s="953">
        <v>1543.6032668881505</v>
      </c>
      <c r="J16" s="955">
        <v>8.9</v>
      </c>
      <c r="K16" s="953">
        <v>1154.2415730337077</v>
      </c>
      <c r="L16" s="955">
        <v>0</v>
      </c>
      <c r="M16" s="953" t="s">
        <v>127</v>
      </c>
      <c r="N16" s="955">
        <v>5.6</v>
      </c>
      <c r="O16" s="953">
        <v>1402.3065476190477</v>
      </c>
      <c r="P16" s="955">
        <v>90.2</v>
      </c>
      <c r="Q16" s="953">
        <v>1044.2110125646711</v>
      </c>
      <c r="R16" s="954">
        <v>213.1</v>
      </c>
      <c r="S16" s="953">
        <v>1451.6181761301423</v>
      </c>
    </row>
    <row r="17" spans="1:19" x14ac:dyDescent="0.3">
      <c r="A17" s="956" t="s">
        <v>62</v>
      </c>
      <c r="B17" s="955">
        <v>2151.6</v>
      </c>
      <c r="C17" s="953">
        <v>1956.8660531697342</v>
      </c>
      <c r="D17" s="955">
        <v>301.10000000000002</v>
      </c>
      <c r="E17" s="953">
        <v>2941.6489538359347</v>
      </c>
      <c r="F17" s="955">
        <v>482.8</v>
      </c>
      <c r="G17" s="953">
        <v>2224.5177437172051</v>
      </c>
      <c r="H17" s="955">
        <v>1178.8</v>
      </c>
      <c r="I17" s="953">
        <v>1691.205604569619</v>
      </c>
      <c r="J17" s="955">
        <v>125.3</v>
      </c>
      <c r="K17" s="953">
        <v>1401.4664804469273</v>
      </c>
      <c r="L17" s="955">
        <v>63.6</v>
      </c>
      <c r="M17" s="953">
        <v>1280.9499475890984</v>
      </c>
      <c r="N17" s="955">
        <v>358.3</v>
      </c>
      <c r="O17" s="953">
        <v>1711.6341054981858</v>
      </c>
      <c r="P17" s="955">
        <v>1924.4</v>
      </c>
      <c r="Q17" s="953">
        <v>1225.112372687591</v>
      </c>
      <c r="R17" s="954">
        <v>4434.3</v>
      </c>
      <c r="S17" s="953">
        <v>1619.4839659021716</v>
      </c>
    </row>
    <row r="18" spans="1:19" x14ac:dyDescent="0.3">
      <c r="A18" s="956" t="s">
        <v>64</v>
      </c>
      <c r="B18" s="955">
        <v>509.1</v>
      </c>
      <c r="C18" s="953">
        <v>1653.3498657762063</v>
      </c>
      <c r="D18" s="955">
        <v>75</v>
      </c>
      <c r="E18" s="953">
        <v>2198.09</v>
      </c>
      <c r="F18" s="955">
        <v>142.5</v>
      </c>
      <c r="G18" s="953">
        <v>1797.5842105263157</v>
      </c>
      <c r="H18" s="955">
        <v>280.89999999999998</v>
      </c>
      <c r="I18" s="953">
        <v>1455.6434674261302</v>
      </c>
      <c r="J18" s="955">
        <v>0</v>
      </c>
      <c r="K18" s="953" t="s">
        <v>127</v>
      </c>
      <c r="L18" s="955">
        <v>10.7</v>
      </c>
      <c r="M18" s="953">
        <v>1104.4548286604361</v>
      </c>
      <c r="N18" s="955">
        <v>2.1</v>
      </c>
      <c r="O18" s="953">
        <v>1279.563492063492</v>
      </c>
      <c r="P18" s="955">
        <v>368</v>
      </c>
      <c r="Q18" s="953">
        <v>1067.2074275362318</v>
      </c>
      <c r="R18" s="954">
        <v>879.2</v>
      </c>
      <c r="S18" s="953">
        <v>1407.1199196239004</v>
      </c>
    </row>
    <row r="19" spans="1:19" x14ac:dyDescent="0.3">
      <c r="A19" s="956" t="s">
        <v>66</v>
      </c>
      <c r="B19" s="955">
        <v>481.4</v>
      </c>
      <c r="C19" s="953">
        <v>1619.614492452569</v>
      </c>
      <c r="D19" s="955">
        <v>61.5</v>
      </c>
      <c r="E19" s="953">
        <v>2069.7994579945798</v>
      </c>
      <c r="F19" s="955">
        <v>126.7</v>
      </c>
      <c r="G19" s="953">
        <v>1814.3738489871087</v>
      </c>
      <c r="H19" s="955">
        <v>283.7</v>
      </c>
      <c r="I19" s="953">
        <v>1447.5590412407473</v>
      </c>
      <c r="J19" s="955">
        <v>1.6</v>
      </c>
      <c r="K19" s="953">
        <v>1498.0208333333333</v>
      </c>
      <c r="L19" s="955">
        <v>7.9</v>
      </c>
      <c r="M19" s="953">
        <v>1194.8417721518988</v>
      </c>
      <c r="N19" s="955">
        <v>15.6</v>
      </c>
      <c r="O19" s="953">
        <v>1278.3814102564104</v>
      </c>
      <c r="P19" s="955">
        <v>460.3</v>
      </c>
      <c r="Q19" s="953">
        <v>941.95162575132156</v>
      </c>
      <c r="R19" s="954">
        <v>957.3</v>
      </c>
      <c r="S19" s="953">
        <v>1288.2121591977436</v>
      </c>
    </row>
    <row r="20" spans="1:19" x14ac:dyDescent="0.3">
      <c r="A20" s="956" t="s">
        <v>68</v>
      </c>
      <c r="B20" s="955">
        <v>685.7</v>
      </c>
      <c r="C20" s="953">
        <v>2254.8576880073888</v>
      </c>
      <c r="D20" s="955">
        <v>103.2</v>
      </c>
      <c r="E20" s="953">
        <v>3629.5243863049095</v>
      </c>
      <c r="F20" s="955">
        <v>154.69999999999999</v>
      </c>
      <c r="G20" s="953">
        <v>2575.2321697909933</v>
      </c>
      <c r="H20" s="955">
        <v>336.5</v>
      </c>
      <c r="I20" s="953">
        <v>1884.8372956909361</v>
      </c>
      <c r="J20" s="955">
        <v>76.3</v>
      </c>
      <c r="K20" s="953">
        <v>1558.9591524683267</v>
      </c>
      <c r="L20" s="955">
        <v>15</v>
      </c>
      <c r="M20" s="953">
        <v>1333.6166666666666</v>
      </c>
      <c r="N20" s="955">
        <v>133.9</v>
      </c>
      <c r="O20" s="953">
        <v>2031.7071197411003</v>
      </c>
      <c r="P20" s="955">
        <v>721.9</v>
      </c>
      <c r="Q20" s="953">
        <v>1088.4150621046313</v>
      </c>
      <c r="R20" s="954">
        <v>1541.5</v>
      </c>
      <c r="S20" s="953">
        <v>1689.2172126716403</v>
      </c>
    </row>
    <row r="21" spans="1:19" x14ac:dyDescent="0.3">
      <c r="A21" s="956" t="s">
        <v>246</v>
      </c>
      <c r="B21" s="955">
        <v>213</v>
      </c>
      <c r="C21" s="953">
        <v>1758.2038341158059</v>
      </c>
      <c r="D21" s="955">
        <v>25</v>
      </c>
      <c r="E21" s="953">
        <v>2588.19</v>
      </c>
      <c r="F21" s="955">
        <v>40.299999999999997</v>
      </c>
      <c r="G21" s="953">
        <v>2036.319272125724</v>
      </c>
      <c r="H21" s="955">
        <v>133.80000000000001</v>
      </c>
      <c r="I21" s="953">
        <v>1571.5221723966117</v>
      </c>
      <c r="J21" s="955">
        <v>13.9</v>
      </c>
      <c r="K21" s="953">
        <v>1256.0671462829735</v>
      </c>
      <c r="L21" s="955">
        <v>0</v>
      </c>
      <c r="M21" s="953" t="s">
        <v>127</v>
      </c>
      <c r="N21" s="955">
        <v>43.7</v>
      </c>
      <c r="O21" s="953">
        <v>1405.8352402745995</v>
      </c>
      <c r="P21" s="955">
        <v>358.8</v>
      </c>
      <c r="Q21" s="953">
        <v>1033.8617149758454</v>
      </c>
      <c r="R21" s="954">
        <v>615.5</v>
      </c>
      <c r="S21" s="953">
        <v>1310.9374492282698</v>
      </c>
    </row>
    <row r="22" spans="1:19" x14ac:dyDescent="0.3">
      <c r="A22" s="956" t="s">
        <v>74</v>
      </c>
      <c r="B22" s="955">
        <v>195.9</v>
      </c>
      <c r="C22" s="953">
        <v>1494.7958141909137</v>
      </c>
      <c r="D22" s="955">
        <v>31.9</v>
      </c>
      <c r="E22" s="953">
        <v>1805.3970741901776</v>
      </c>
      <c r="F22" s="955">
        <v>52.3</v>
      </c>
      <c r="G22" s="953">
        <v>1569.649458253665</v>
      </c>
      <c r="H22" s="955">
        <v>98.9</v>
      </c>
      <c r="I22" s="953">
        <v>1378.5768452982811</v>
      </c>
      <c r="J22" s="955">
        <v>12.8</v>
      </c>
      <c r="K22" s="953">
        <v>1312.8450520833333</v>
      </c>
      <c r="L22" s="955">
        <v>0</v>
      </c>
      <c r="M22" s="953" t="s">
        <v>127</v>
      </c>
      <c r="N22" s="955">
        <v>10.1</v>
      </c>
      <c r="O22" s="953">
        <v>1360.6518151815183</v>
      </c>
      <c r="P22" s="955">
        <v>100.9</v>
      </c>
      <c r="Q22" s="953">
        <v>1209.9719193921374</v>
      </c>
      <c r="R22" s="954">
        <v>306.89999999999998</v>
      </c>
      <c r="S22" s="953">
        <v>1396.7391658520692</v>
      </c>
    </row>
    <row r="23" spans="1:19" x14ac:dyDescent="0.3">
      <c r="A23" s="956" t="s">
        <v>76</v>
      </c>
      <c r="B23" s="955">
        <v>121.9</v>
      </c>
      <c r="C23" s="953">
        <v>1459.4551544982226</v>
      </c>
      <c r="D23" s="955">
        <v>15</v>
      </c>
      <c r="E23" s="953">
        <v>1950.288888888889</v>
      </c>
      <c r="F23" s="955">
        <v>32.799999999999997</v>
      </c>
      <c r="G23" s="953">
        <v>1435.2007113821139</v>
      </c>
      <c r="H23" s="955">
        <v>66.2</v>
      </c>
      <c r="I23" s="953">
        <v>1386.8580060422962</v>
      </c>
      <c r="J23" s="955">
        <v>7.9</v>
      </c>
      <c r="K23" s="953">
        <v>1236.5400843881855</v>
      </c>
      <c r="L23" s="955">
        <v>0</v>
      </c>
      <c r="M23" s="953" t="s">
        <v>127</v>
      </c>
      <c r="N23" s="955">
        <v>1.4</v>
      </c>
      <c r="O23" s="953">
        <v>1099.1071428571429</v>
      </c>
      <c r="P23" s="955">
        <v>93.7</v>
      </c>
      <c r="Q23" s="953">
        <v>1066.2797936677339</v>
      </c>
      <c r="R23" s="954">
        <v>217</v>
      </c>
      <c r="S23" s="953">
        <v>1287.3582949308754</v>
      </c>
    </row>
    <row r="24" spans="1:19" ht="15" thickBot="1" x14ac:dyDescent="0.35">
      <c r="A24" s="952" t="s">
        <v>78</v>
      </c>
      <c r="B24" s="951">
        <v>565.1</v>
      </c>
      <c r="C24" s="949">
        <v>1931.7255058101809</v>
      </c>
      <c r="D24" s="951">
        <v>88.3</v>
      </c>
      <c r="E24" s="949">
        <v>2834.5460551151377</v>
      </c>
      <c r="F24" s="951">
        <v>152.1</v>
      </c>
      <c r="G24" s="949">
        <v>2066.5516107823801</v>
      </c>
      <c r="H24" s="951">
        <v>289.10000000000002</v>
      </c>
      <c r="I24" s="949">
        <v>1660.9820707944193</v>
      </c>
      <c r="J24" s="951">
        <v>10.7</v>
      </c>
      <c r="K24" s="949">
        <v>1342.0482866043615</v>
      </c>
      <c r="L24" s="951">
        <v>24.9</v>
      </c>
      <c r="M24" s="949">
        <v>1303.4270414993307</v>
      </c>
      <c r="N24" s="951">
        <v>149.19999999999999</v>
      </c>
      <c r="O24" s="949">
        <v>1660.9651474530831</v>
      </c>
      <c r="P24" s="951">
        <v>684.5</v>
      </c>
      <c r="Q24" s="949">
        <v>1080.2873143413683</v>
      </c>
      <c r="R24" s="950">
        <v>1398.8</v>
      </c>
      <c r="S24" s="949">
        <v>1486.1958464398056</v>
      </c>
    </row>
    <row r="25" spans="1:19" ht="15" thickBot="1" x14ac:dyDescent="0.35">
      <c r="A25" s="948" t="s">
        <v>160</v>
      </c>
      <c r="B25" s="947">
        <v>9449.2000000000007</v>
      </c>
      <c r="C25" s="945">
        <v>1865.4044786860261</v>
      </c>
      <c r="D25" s="947">
        <v>1377</v>
      </c>
      <c r="E25" s="945">
        <v>2717.2356572258532</v>
      </c>
      <c r="F25" s="947">
        <v>2460.3000000000006</v>
      </c>
      <c r="G25" s="945">
        <v>2066.4691636521288</v>
      </c>
      <c r="H25" s="947">
        <v>5118.1000000000004</v>
      </c>
      <c r="I25" s="945">
        <v>1590.8438515594978</v>
      </c>
      <c r="J25" s="947">
        <v>298.19999999999993</v>
      </c>
      <c r="K25" s="945">
        <v>1390.8372456964009</v>
      </c>
      <c r="L25" s="947">
        <v>195.60000000000002</v>
      </c>
      <c r="M25" s="945">
        <v>1247.2741990456714</v>
      </c>
      <c r="N25" s="947">
        <v>1441.3</v>
      </c>
      <c r="O25" s="945">
        <v>1632.9359490274983</v>
      </c>
      <c r="P25" s="947">
        <v>9264.1</v>
      </c>
      <c r="Q25" s="945">
        <v>1110.6283754852964</v>
      </c>
      <c r="R25" s="946">
        <v>20154.600000000002</v>
      </c>
      <c r="S25" s="945">
        <v>1501.8458772025572</v>
      </c>
    </row>
    <row r="26" spans="1:19" x14ac:dyDescent="0.3">
      <c r="A26" s="1753" t="s">
        <v>645</v>
      </c>
      <c r="B26" s="1753"/>
      <c r="C26" s="1753"/>
      <c r="D26" s="1753"/>
      <c r="E26" s="1753"/>
      <c r="F26" s="1753"/>
      <c r="G26" s="1753"/>
      <c r="H26" s="942"/>
      <c r="I26" s="943"/>
      <c r="J26" s="942"/>
      <c r="K26" s="943"/>
      <c r="L26" s="942"/>
      <c r="M26" s="943"/>
      <c r="N26" s="944"/>
      <c r="O26" s="943"/>
      <c r="P26" s="944"/>
      <c r="Q26" s="943"/>
      <c r="R26" s="942"/>
      <c r="S26" s="21" t="s">
        <v>131</v>
      </c>
    </row>
  </sheetData>
  <mergeCells count="12">
    <mergeCell ref="Q2:Q3"/>
    <mergeCell ref="R2:R3"/>
    <mergeCell ref="S2:S3"/>
    <mergeCell ref="A26:G26"/>
    <mergeCell ref="A1:S1"/>
    <mergeCell ref="A2:A3"/>
    <mergeCell ref="B2:B3"/>
    <mergeCell ref="C2:C3"/>
    <mergeCell ref="D2:M2"/>
    <mergeCell ref="N2:N3"/>
    <mergeCell ref="O2:O3"/>
    <mergeCell ref="P2:P3"/>
  </mergeCells>
  <pageMargins left="0.7" right="0.7" top="0.75" bottom="0.75" header="0.3" footer="0.3"/>
  <pageSetup paperSize="9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J24"/>
  <sheetViews>
    <sheetView workbookViewId="0">
      <selection activeCell="O2" sqref="O2"/>
    </sheetView>
  </sheetViews>
  <sheetFormatPr defaultRowHeight="14.4" x14ac:dyDescent="0.3"/>
  <cols>
    <col min="1" max="1" width="24.5546875" customWidth="1"/>
  </cols>
  <sheetData>
    <row r="1" spans="1:10" ht="21.6" thickBot="1" x14ac:dyDescent="0.45">
      <c r="A1" s="1551" t="s">
        <v>979</v>
      </c>
    </row>
    <row r="2" spans="1:10" ht="162.75" customHeight="1" thickBot="1" x14ac:dyDescent="0.35">
      <c r="A2" s="1370" t="s">
        <v>149</v>
      </c>
      <c r="B2" s="1371" t="s">
        <v>638</v>
      </c>
      <c r="C2" s="966" t="s">
        <v>233</v>
      </c>
      <c r="D2" s="966" t="s">
        <v>234</v>
      </c>
      <c r="E2" s="966" t="s">
        <v>235</v>
      </c>
      <c r="F2" s="966" t="s">
        <v>236</v>
      </c>
      <c r="G2" s="966" t="s">
        <v>237</v>
      </c>
      <c r="H2" s="1372" t="s">
        <v>231</v>
      </c>
      <c r="I2" s="1369" t="s">
        <v>230</v>
      </c>
      <c r="J2" s="1373" t="s">
        <v>229</v>
      </c>
    </row>
    <row r="3" spans="1:10" x14ac:dyDescent="0.3">
      <c r="A3" s="960" t="s">
        <v>40</v>
      </c>
      <c r="B3" s="959">
        <v>124.6</v>
      </c>
      <c r="C3" s="959">
        <v>24.6</v>
      </c>
      <c r="D3" s="959">
        <v>32.799999999999997</v>
      </c>
      <c r="E3" s="959">
        <v>62.5</v>
      </c>
      <c r="F3" s="959">
        <v>4.7</v>
      </c>
      <c r="G3" s="959">
        <v>0</v>
      </c>
      <c r="H3" s="959">
        <v>0</v>
      </c>
      <c r="I3" s="959">
        <v>69.599999999999994</v>
      </c>
      <c r="J3" s="1547">
        <v>194.2</v>
      </c>
    </row>
    <row r="4" spans="1:10" x14ac:dyDescent="0.3">
      <c r="A4" s="956" t="s">
        <v>42</v>
      </c>
      <c r="B4" s="955">
        <v>451.7</v>
      </c>
      <c r="C4" s="955">
        <v>42</v>
      </c>
      <c r="D4" s="955">
        <v>99.5</v>
      </c>
      <c r="E4" s="955">
        <v>297.5</v>
      </c>
      <c r="F4" s="955">
        <v>1</v>
      </c>
      <c r="G4" s="955">
        <v>11.7</v>
      </c>
      <c r="H4" s="955">
        <v>26</v>
      </c>
      <c r="I4" s="955">
        <v>465.9</v>
      </c>
      <c r="J4" s="1548">
        <v>943.6</v>
      </c>
    </row>
    <row r="5" spans="1:10" x14ac:dyDescent="0.3">
      <c r="A5" s="956" t="s">
        <v>152</v>
      </c>
      <c r="B5" s="955">
        <v>290.10000000000002</v>
      </c>
      <c r="C5" s="955">
        <v>42.1</v>
      </c>
      <c r="D5" s="955">
        <v>83.9</v>
      </c>
      <c r="E5" s="955">
        <v>152.19999999999999</v>
      </c>
      <c r="F5" s="955">
        <v>10.8</v>
      </c>
      <c r="G5" s="955">
        <v>1.1000000000000001</v>
      </c>
      <c r="H5" s="955">
        <v>1.3</v>
      </c>
      <c r="I5" s="955">
        <v>179.8</v>
      </c>
      <c r="J5" s="1548">
        <v>471.2</v>
      </c>
    </row>
    <row r="6" spans="1:10" x14ac:dyDescent="0.3">
      <c r="A6" s="956" t="s">
        <v>46</v>
      </c>
      <c r="B6" s="955">
        <v>542.6</v>
      </c>
      <c r="C6" s="955">
        <v>57.5</v>
      </c>
      <c r="D6" s="955">
        <v>135.1</v>
      </c>
      <c r="E6" s="955">
        <v>311</v>
      </c>
      <c r="F6" s="955">
        <v>9.6999999999999993</v>
      </c>
      <c r="G6" s="955">
        <v>29.3</v>
      </c>
      <c r="H6" s="955">
        <v>26.4</v>
      </c>
      <c r="I6" s="955">
        <v>453.1</v>
      </c>
      <c r="J6" s="1548">
        <v>1022.1</v>
      </c>
    </row>
    <row r="7" spans="1:10" x14ac:dyDescent="0.3">
      <c r="A7" s="956" t="s">
        <v>48</v>
      </c>
      <c r="B7" s="955">
        <v>429</v>
      </c>
      <c r="C7" s="955">
        <v>62</v>
      </c>
      <c r="D7" s="955">
        <v>135.30000000000001</v>
      </c>
      <c r="E7" s="955">
        <v>224.7</v>
      </c>
      <c r="F7" s="955">
        <v>1</v>
      </c>
      <c r="G7" s="955">
        <v>6</v>
      </c>
      <c r="H7" s="955">
        <v>81.400000000000006</v>
      </c>
      <c r="I7" s="955">
        <v>553.5</v>
      </c>
      <c r="J7" s="1548">
        <v>1063.9000000000001</v>
      </c>
    </row>
    <row r="8" spans="1:10" x14ac:dyDescent="0.3">
      <c r="A8" s="956" t="s">
        <v>50</v>
      </c>
      <c r="B8" s="955">
        <v>927.5</v>
      </c>
      <c r="C8" s="955">
        <v>160.4</v>
      </c>
      <c r="D8" s="955">
        <v>270.2</v>
      </c>
      <c r="E8" s="955">
        <v>481.8</v>
      </c>
      <c r="F8" s="955">
        <v>7.4</v>
      </c>
      <c r="G8" s="955">
        <v>7.7</v>
      </c>
      <c r="H8" s="955">
        <v>366.3</v>
      </c>
      <c r="I8" s="955">
        <v>1109.8</v>
      </c>
      <c r="J8" s="1548">
        <v>2403.6</v>
      </c>
    </row>
    <row r="9" spans="1:10" x14ac:dyDescent="0.3">
      <c r="A9" s="956" t="s">
        <v>52</v>
      </c>
      <c r="B9" s="955">
        <v>747.4</v>
      </c>
      <c r="C9" s="955">
        <v>119.3</v>
      </c>
      <c r="D9" s="955">
        <v>253.2</v>
      </c>
      <c r="E9" s="955">
        <v>363</v>
      </c>
      <c r="F9" s="955">
        <v>2.6</v>
      </c>
      <c r="G9" s="955">
        <v>9.3000000000000007</v>
      </c>
      <c r="H9" s="955">
        <v>122.2</v>
      </c>
      <c r="I9" s="955">
        <v>780.6</v>
      </c>
      <c r="J9" s="1548">
        <v>1650.2</v>
      </c>
    </row>
    <row r="10" spans="1:10" x14ac:dyDescent="0.3">
      <c r="A10" s="956" t="s">
        <v>54</v>
      </c>
      <c r="B10" s="955">
        <v>227.2</v>
      </c>
      <c r="C10" s="955">
        <v>33.299999999999997</v>
      </c>
      <c r="D10" s="955">
        <v>69.400000000000006</v>
      </c>
      <c r="E10" s="955">
        <v>124.5</v>
      </c>
      <c r="F10" s="955">
        <v>0</v>
      </c>
      <c r="G10" s="955">
        <v>0</v>
      </c>
      <c r="H10" s="955">
        <v>41.9</v>
      </c>
      <c r="I10" s="955">
        <v>335</v>
      </c>
      <c r="J10" s="1548">
        <v>604.1</v>
      </c>
    </row>
    <row r="11" spans="1:10" x14ac:dyDescent="0.3">
      <c r="A11" s="956" t="s">
        <v>56</v>
      </c>
      <c r="B11" s="955">
        <v>105.1</v>
      </c>
      <c r="C11" s="955">
        <v>20.3</v>
      </c>
      <c r="D11" s="955">
        <v>28.1</v>
      </c>
      <c r="E11" s="955">
        <v>56.6</v>
      </c>
      <c r="F11" s="955">
        <v>0.1</v>
      </c>
      <c r="G11" s="955">
        <v>0</v>
      </c>
      <c r="H11" s="955">
        <v>39.4</v>
      </c>
      <c r="I11" s="955">
        <v>139.30000000000001</v>
      </c>
      <c r="J11" s="1548">
        <v>283.8</v>
      </c>
    </row>
    <row r="12" spans="1:10" x14ac:dyDescent="0.3">
      <c r="A12" s="956" t="s">
        <v>58</v>
      </c>
      <c r="B12" s="955">
        <v>263.8</v>
      </c>
      <c r="C12" s="955">
        <v>45.6</v>
      </c>
      <c r="D12" s="955">
        <v>78.2</v>
      </c>
      <c r="E12" s="955">
        <v>136.5</v>
      </c>
      <c r="F12" s="955">
        <v>2.5</v>
      </c>
      <c r="G12" s="955">
        <v>1</v>
      </c>
      <c r="H12" s="955">
        <v>10.6</v>
      </c>
      <c r="I12" s="955">
        <v>199.3</v>
      </c>
      <c r="J12" s="1548">
        <v>473.7</v>
      </c>
    </row>
    <row r="13" spans="1:10" x14ac:dyDescent="0.3">
      <c r="A13" s="956" t="s">
        <v>70</v>
      </c>
      <c r="B13" s="955">
        <v>299.2</v>
      </c>
      <c r="C13" s="955">
        <v>48.1</v>
      </c>
      <c r="D13" s="955">
        <v>63</v>
      </c>
      <c r="E13" s="955">
        <v>179.7</v>
      </c>
      <c r="F13" s="955">
        <v>1</v>
      </c>
      <c r="G13" s="955">
        <v>7.4</v>
      </c>
      <c r="H13" s="955">
        <v>5.9</v>
      </c>
      <c r="I13" s="955">
        <v>175.5</v>
      </c>
      <c r="J13" s="1548">
        <v>480.6</v>
      </c>
    </row>
    <row r="14" spans="1:10" x14ac:dyDescent="0.3">
      <c r="A14" s="956" t="s">
        <v>60</v>
      </c>
      <c r="B14" s="955">
        <v>117.3</v>
      </c>
      <c r="C14" s="955">
        <v>20.8</v>
      </c>
      <c r="D14" s="955">
        <v>27.4</v>
      </c>
      <c r="E14" s="955">
        <v>60.2</v>
      </c>
      <c r="F14" s="955">
        <v>8.9</v>
      </c>
      <c r="G14" s="955">
        <v>0</v>
      </c>
      <c r="H14" s="955">
        <v>5.6</v>
      </c>
      <c r="I14" s="955">
        <v>90.2</v>
      </c>
      <c r="J14" s="1548">
        <v>213.1</v>
      </c>
    </row>
    <row r="15" spans="1:10" x14ac:dyDescent="0.3">
      <c r="A15" s="956" t="s">
        <v>62</v>
      </c>
      <c r="B15" s="955">
        <v>2151.6</v>
      </c>
      <c r="C15" s="955">
        <v>301.10000000000002</v>
      </c>
      <c r="D15" s="955">
        <v>482.8</v>
      </c>
      <c r="E15" s="955">
        <v>1178.8</v>
      </c>
      <c r="F15" s="955">
        <v>125.3</v>
      </c>
      <c r="G15" s="955">
        <v>63.6</v>
      </c>
      <c r="H15" s="955">
        <v>358.3</v>
      </c>
      <c r="I15" s="955">
        <v>1924.4</v>
      </c>
      <c r="J15" s="1548">
        <v>4434.3</v>
      </c>
    </row>
    <row r="16" spans="1:10" x14ac:dyDescent="0.3">
      <c r="A16" s="956" t="s">
        <v>64</v>
      </c>
      <c r="B16" s="955">
        <v>509.1</v>
      </c>
      <c r="C16" s="955">
        <v>75</v>
      </c>
      <c r="D16" s="955">
        <v>142.5</v>
      </c>
      <c r="E16" s="955">
        <v>280.89999999999998</v>
      </c>
      <c r="F16" s="955">
        <v>0</v>
      </c>
      <c r="G16" s="955">
        <v>10.7</v>
      </c>
      <c r="H16" s="955">
        <v>2.1</v>
      </c>
      <c r="I16" s="955">
        <v>368</v>
      </c>
      <c r="J16" s="1548">
        <v>879.2</v>
      </c>
    </row>
    <row r="17" spans="1:10" x14ac:dyDescent="0.3">
      <c r="A17" s="956" t="s">
        <v>66</v>
      </c>
      <c r="B17" s="955">
        <v>481.4</v>
      </c>
      <c r="C17" s="955">
        <v>61.5</v>
      </c>
      <c r="D17" s="955">
        <v>126.7</v>
      </c>
      <c r="E17" s="955">
        <v>283.7</v>
      </c>
      <c r="F17" s="955">
        <v>1.6</v>
      </c>
      <c r="G17" s="955">
        <v>7.9</v>
      </c>
      <c r="H17" s="955">
        <v>15.6</v>
      </c>
      <c r="I17" s="955">
        <v>460.3</v>
      </c>
      <c r="J17" s="1548">
        <v>957.3</v>
      </c>
    </row>
    <row r="18" spans="1:10" x14ac:dyDescent="0.3">
      <c r="A18" s="956" t="s">
        <v>68</v>
      </c>
      <c r="B18" s="955">
        <v>685.7</v>
      </c>
      <c r="C18" s="955">
        <v>103.2</v>
      </c>
      <c r="D18" s="955">
        <v>154.69999999999999</v>
      </c>
      <c r="E18" s="955">
        <v>336.5</v>
      </c>
      <c r="F18" s="955">
        <v>76.3</v>
      </c>
      <c r="G18" s="955">
        <v>15</v>
      </c>
      <c r="H18" s="955">
        <v>133.9</v>
      </c>
      <c r="I18" s="955">
        <v>721.9</v>
      </c>
      <c r="J18" s="1548">
        <v>1541.5</v>
      </c>
    </row>
    <row r="19" spans="1:10" x14ac:dyDescent="0.3">
      <c r="A19" s="956" t="s">
        <v>246</v>
      </c>
      <c r="B19" s="955">
        <v>213</v>
      </c>
      <c r="C19" s="955">
        <v>25</v>
      </c>
      <c r="D19" s="955">
        <v>40.299999999999997</v>
      </c>
      <c r="E19" s="955">
        <v>133.80000000000001</v>
      </c>
      <c r="F19" s="955">
        <v>13.9</v>
      </c>
      <c r="G19" s="955">
        <v>0</v>
      </c>
      <c r="H19" s="955">
        <v>43.7</v>
      </c>
      <c r="I19" s="955">
        <v>358.8</v>
      </c>
      <c r="J19" s="1548">
        <v>615.5</v>
      </c>
    </row>
    <row r="20" spans="1:10" x14ac:dyDescent="0.3">
      <c r="A20" s="956" t="s">
        <v>74</v>
      </c>
      <c r="B20" s="955">
        <v>195.9</v>
      </c>
      <c r="C20" s="955">
        <v>31.9</v>
      </c>
      <c r="D20" s="955">
        <v>52.3</v>
      </c>
      <c r="E20" s="955">
        <v>98.9</v>
      </c>
      <c r="F20" s="955">
        <v>12.8</v>
      </c>
      <c r="G20" s="955">
        <v>0</v>
      </c>
      <c r="H20" s="955">
        <v>10.1</v>
      </c>
      <c r="I20" s="955">
        <v>100.9</v>
      </c>
      <c r="J20" s="1548">
        <v>306.89999999999998</v>
      </c>
    </row>
    <row r="21" spans="1:10" x14ac:dyDescent="0.3">
      <c r="A21" s="956" t="s">
        <v>76</v>
      </c>
      <c r="B21" s="955">
        <v>121.9</v>
      </c>
      <c r="C21" s="955">
        <v>15</v>
      </c>
      <c r="D21" s="955">
        <v>32.799999999999997</v>
      </c>
      <c r="E21" s="955">
        <v>66.2</v>
      </c>
      <c r="F21" s="955">
        <v>7.9</v>
      </c>
      <c r="G21" s="955">
        <v>0</v>
      </c>
      <c r="H21" s="955">
        <v>1.4</v>
      </c>
      <c r="I21" s="955">
        <v>93.7</v>
      </c>
      <c r="J21" s="1548">
        <v>217</v>
      </c>
    </row>
    <row r="22" spans="1:10" ht="15" thickBot="1" x14ac:dyDescent="0.35">
      <c r="A22" s="952" t="s">
        <v>78</v>
      </c>
      <c r="B22" s="951">
        <v>565.1</v>
      </c>
      <c r="C22" s="951">
        <v>88.3</v>
      </c>
      <c r="D22" s="951">
        <v>152.1</v>
      </c>
      <c r="E22" s="951">
        <v>289.10000000000002</v>
      </c>
      <c r="F22" s="951">
        <v>10.7</v>
      </c>
      <c r="G22" s="951">
        <v>24.9</v>
      </c>
      <c r="H22" s="951">
        <v>149.19999999999999</v>
      </c>
      <c r="I22" s="951">
        <v>684.5</v>
      </c>
      <c r="J22" s="1549">
        <v>1398.8</v>
      </c>
    </row>
    <row r="23" spans="1:10" ht="15" thickBot="1" x14ac:dyDescent="0.35">
      <c r="A23" s="948" t="s">
        <v>160</v>
      </c>
      <c r="B23" s="947">
        <v>9449.2000000000007</v>
      </c>
      <c r="C23" s="947">
        <v>1377</v>
      </c>
      <c r="D23" s="947">
        <v>2460.3000000000006</v>
      </c>
      <c r="E23" s="947">
        <v>5118.1000000000004</v>
      </c>
      <c r="F23" s="947">
        <v>298.19999999999993</v>
      </c>
      <c r="G23" s="947">
        <v>195.60000000000002</v>
      </c>
      <c r="H23" s="947">
        <v>1441.3</v>
      </c>
      <c r="I23" s="947">
        <v>9264.1</v>
      </c>
      <c r="J23" s="1550">
        <v>20154.600000000002</v>
      </c>
    </row>
    <row r="24" spans="1:10" x14ac:dyDescent="0.3">
      <c r="I24" s="243" t="s">
        <v>850</v>
      </c>
    </row>
  </sheetData>
  <pageMargins left="0.7" right="0.7" top="0.75" bottom="0.75" header="0.3" footer="0.3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T109"/>
  <sheetViews>
    <sheetView topLeftCell="D1" workbookViewId="0">
      <selection sqref="A1:T1"/>
    </sheetView>
  </sheetViews>
  <sheetFormatPr defaultColWidth="9.109375" defaultRowHeight="14.4" x14ac:dyDescent="0.3"/>
  <cols>
    <col min="1" max="1" width="9.109375" style="367"/>
    <col min="2" max="2" width="20.44140625" style="367" customWidth="1"/>
    <col min="3" max="3" width="10.6640625" style="367" customWidth="1"/>
    <col min="4" max="4" width="10" style="367" customWidth="1"/>
    <col min="5" max="5" width="9.5546875" style="367" customWidth="1"/>
    <col min="6" max="6" width="10.33203125" style="367" customWidth="1"/>
    <col min="7" max="7" width="9.6640625" style="367" customWidth="1"/>
    <col min="8" max="9" width="10.33203125" style="367" customWidth="1"/>
    <col min="10" max="10" width="9.88671875" style="367" customWidth="1"/>
    <col min="11" max="11" width="9.109375" style="367"/>
    <col min="12" max="12" width="10" style="367" customWidth="1"/>
    <col min="13" max="13" width="9.109375" style="367"/>
    <col min="14" max="15" width="10.109375" style="367" customWidth="1"/>
    <col min="16" max="16" width="9.6640625" style="367" customWidth="1"/>
    <col min="17" max="17" width="10.109375" style="367" customWidth="1"/>
    <col min="18" max="18" width="10.33203125" style="367" customWidth="1"/>
    <col min="19" max="19" width="11" style="367" customWidth="1"/>
    <col min="20" max="20" width="10.109375" style="367" customWidth="1"/>
    <col min="21" max="16384" width="9.109375" style="367"/>
  </cols>
  <sheetData>
    <row r="1" spans="1:20" ht="15" thickBot="1" x14ac:dyDescent="0.35">
      <c r="A1" s="1625" t="s">
        <v>973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/>
      <c r="O1" s="1625"/>
      <c r="P1" s="1625"/>
      <c r="Q1" s="1625"/>
      <c r="R1" s="1625"/>
      <c r="S1" s="1625"/>
      <c r="T1" s="1625"/>
    </row>
    <row r="2" spans="1:20" x14ac:dyDescent="0.3">
      <c r="A2" s="1650" t="s">
        <v>629</v>
      </c>
      <c r="B2" s="1755" t="s">
        <v>149</v>
      </c>
      <c r="C2" s="1770" t="s">
        <v>638</v>
      </c>
      <c r="D2" s="1772" t="s">
        <v>637</v>
      </c>
      <c r="E2" s="1774" t="s">
        <v>232</v>
      </c>
      <c r="F2" s="1775"/>
      <c r="G2" s="1775"/>
      <c r="H2" s="1775"/>
      <c r="I2" s="1775"/>
      <c r="J2" s="1775"/>
      <c r="K2" s="1775"/>
      <c r="L2" s="1775"/>
      <c r="M2" s="1775"/>
      <c r="N2" s="1776"/>
      <c r="O2" s="1766" t="s">
        <v>231</v>
      </c>
      <c r="P2" s="1768" t="s">
        <v>240</v>
      </c>
      <c r="Q2" s="1766" t="s">
        <v>230</v>
      </c>
      <c r="R2" s="1768" t="s">
        <v>239</v>
      </c>
      <c r="S2" s="1766" t="s">
        <v>229</v>
      </c>
      <c r="T2" s="1749" t="s">
        <v>238</v>
      </c>
    </row>
    <row r="3" spans="1:20" ht="174" thickBot="1" x14ac:dyDescent="0.35">
      <c r="A3" s="1679"/>
      <c r="B3" s="1756"/>
      <c r="C3" s="1771"/>
      <c r="D3" s="1773"/>
      <c r="E3" s="787" t="s">
        <v>233</v>
      </c>
      <c r="F3" s="786" t="s">
        <v>241</v>
      </c>
      <c r="G3" s="787" t="s">
        <v>234</v>
      </c>
      <c r="H3" s="786" t="s">
        <v>242</v>
      </c>
      <c r="I3" s="787" t="s">
        <v>235</v>
      </c>
      <c r="J3" s="786" t="s">
        <v>243</v>
      </c>
      <c r="K3" s="787" t="s">
        <v>236</v>
      </c>
      <c r="L3" s="786" t="s">
        <v>244</v>
      </c>
      <c r="M3" s="787" t="s">
        <v>237</v>
      </c>
      <c r="N3" s="786" t="s">
        <v>245</v>
      </c>
      <c r="O3" s="1767"/>
      <c r="P3" s="1769"/>
      <c r="Q3" s="1767"/>
      <c r="R3" s="1769"/>
      <c r="S3" s="1767"/>
      <c r="T3" s="1750"/>
    </row>
    <row r="4" spans="1:20" ht="15" thickBot="1" x14ac:dyDescent="0.35">
      <c r="A4" s="1651"/>
      <c r="B4" s="785" t="s">
        <v>636</v>
      </c>
      <c r="C4" s="784" t="s">
        <v>635</v>
      </c>
      <c r="D4" s="783" t="s">
        <v>634</v>
      </c>
      <c r="E4" s="782" t="s">
        <v>635</v>
      </c>
      <c r="F4" s="783" t="s">
        <v>634</v>
      </c>
      <c r="G4" s="782" t="s">
        <v>635</v>
      </c>
      <c r="H4" s="783" t="s">
        <v>634</v>
      </c>
      <c r="I4" s="782" t="s">
        <v>635</v>
      </c>
      <c r="J4" s="783" t="s">
        <v>634</v>
      </c>
      <c r="K4" s="782" t="s">
        <v>635</v>
      </c>
      <c r="L4" s="783" t="s">
        <v>634</v>
      </c>
      <c r="M4" s="782" t="s">
        <v>635</v>
      </c>
      <c r="N4" s="783" t="s">
        <v>634</v>
      </c>
      <c r="O4" s="782" t="s">
        <v>635</v>
      </c>
      <c r="P4" s="783" t="s">
        <v>634</v>
      </c>
      <c r="Q4" s="782" t="s">
        <v>635</v>
      </c>
      <c r="R4" s="783" t="s">
        <v>634</v>
      </c>
      <c r="S4" s="782" t="s">
        <v>635</v>
      </c>
      <c r="T4" s="781" t="s">
        <v>634</v>
      </c>
    </row>
    <row r="5" spans="1:20" x14ac:dyDescent="0.3">
      <c r="A5" s="1645">
        <v>2016</v>
      </c>
      <c r="B5" s="780" t="s">
        <v>52</v>
      </c>
      <c r="C5" s="778">
        <v>774.1</v>
      </c>
      <c r="D5" s="776">
        <v>1717.3389527623476</v>
      </c>
      <c r="E5" s="776">
        <v>122</v>
      </c>
      <c r="F5" s="776">
        <v>2883.95150273224</v>
      </c>
      <c r="G5" s="776">
        <v>212.9</v>
      </c>
      <c r="H5" s="776">
        <v>1898.660560513543</v>
      </c>
      <c r="I5" s="776">
        <v>428.5</v>
      </c>
      <c r="J5" s="776">
        <v>1315.9282380396733</v>
      </c>
      <c r="K5" s="777" t="s">
        <v>127</v>
      </c>
      <c r="L5" s="777" t="s">
        <v>127</v>
      </c>
      <c r="M5" s="777">
        <v>10.7</v>
      </c>
      <c r="N5" s="777">
        <v>883.16978193146417</v>
      </c>
      <c r="O5" s="777">
        <v>128.80000000000001</v>
      </c>
      <c r="P5" s="777">
        <v>1144.0172101449275</v>
      </c>
      <c r="Q5" s="777">
        <v>842.3</v>
      </c>
      <c r="R5" s="777">
        <v>867.31766195733906</v>
      </c>
      <c r="S5" s="776">
        <v>1745.2</v>
      </c>
      <c r="T5" s="775">
        <v>1264.7737604095041</v>
      </c>
    </row>
    <row r="6" spans="1:20" x14ac:dyDescent="0.3">
      <c r="A6" s="1646"/>
      <c r="B6" s="779" t="s">
        <v>68</v>
      </c>
      <c r="C6" s="778">
        <v>655.29999999999995</v>
      </c>
      <c r="D6" s="776">
        <v>1669.7861030571241</v>
      </c>
      <c r="E6" s="776">
        <v>105.4</v>
      </c>
      <c r="F6" s="776">
        <v>2609.9794433902593</v>
      </c>
      <c r="G6" s="776">
        <v>135.1</v>
      </c>
      <c r="H6" s="776">
        <v>1909.5053047125587</v>
      </c>
      <c r="I6" s="776">
        <v>349.5</v>
      </c>
      <c r="J6" s="776">
        <v>1405.125655698617</v>
      </c>
      <c r="K6" s="777">
        <v>49.4</v>
      </c>
      <c r="L6" s="777">
        <v>1120.0607287449393</v>
      </c>
      <c r="M6" s="777">
        <v>15.9</v>
      </c>
      <c r="N6" s="777">
        <v>925.93815513626839</v>
      </c>
      <c r="O6" s="777">
        <v>121.6</v>
      </c>
      <c r="P6" s="777">
        <v>1485.4440789473686</v>
      </c>
      <c r="Q6" s="777">
        <v>669.7</v>
      </c>
      <c r="R6" s="777">
        <v>811.50938231048724</v>
      </c>
      <c r="S6" s="776">
        <v>1446.6</v>
      </c>
      <c r="T6" s="775">
        <v>1256.9533158210056</v>
      </c>
    </row>
    <row r="7" spans="1:20" x14ac:dyDescent="0.3">
      <c r="A7" s="1646"/>
      <c r="B7" s="779" t="s">
        <v>62</v>
      </c>
      <c r="C7" s="778">
        <v>2022.6</v>
      </c>
      <c r="D7" s="776">
        <v>1541.4820445631037</v>
      </c>
      <c r="E7" s="776">
        <v>294.10000000000002</v>
      </c>
      <c r="F7" s="776">
        <v>2380.9920095205712</v>
      </c>
      <c r="G7" s="776">
        <v>482.5</v>
      </c>
      <c r="H7" s="776">
        <v>1789.4575129533678</v>
      </c>
      <c r="I7" s="776">
        <v>1094.2</v>
      </c>
      <c r="J7" s="776">
        <v>1281.4694144885152</v>
      </c>
      <c r="K7" s="777">
        <v>85.8</v>
      </c>
      <c r="L7" s="777">
        <v>983.79273504273499</v>
      </c>
      <c r="M7" s="777">
        <v>66</v>
      </c>
      <c r="N7" s="777">
        <v>1023.4141414141413</v>
      </c>
      <c r="O7" s="777">
        <v>390.4</v>
      </c>
      <c r="P7" s="777">
        <v>1242.7911543715848</v>
      </c>
      <c r="Q7" s="777">
        <v>1990.3</v>
      </c>
      <c r="R7" s="777">
        <v>937.63770955802318</v>
      </c>
      <c r="S7" s="776">
        <v>4403.3</v>
      </c>
      <c r="T7" s="775">
        <v>1242.061086760687</v>
      </c>
    </row>
    <row r="8" spans="1:20" x14ac:dyDescent="0.3">
      <c r="A8" s="1646"/>
      <c r="B8" s="779" t="s">
        <v>50</v>
      </c>
      <c r="C8" s="778">
        <v>1016.7</v>
      </c>
      <c r="D8" s="776">
        <v>1510.0153273663157</v>
      </c>
      <c r="E8" s="776">
        <v>172.9</v>
      </c>
      <c r="F8" s="776">
        <v>2251.0656448814343</v>
      </c>
      <c r="G8" s="776">
        <v>316.5</v>
      </c>
      <c r="H8" s="776">
        <v>1606.4660347551344</v>
      </c>
      <c r="I8" s="776">
        <v>507.5</v>
      </c>
      <c r="J8" s="776">
        <v>1213.7215106732349</v>
      </c>
      <c r="K8" s="777">
        <v>9.4</v>
      </c>
      <c r="L8" s="777">
        <v>1109.1578014184397</v>
      </c>
      <c r="M8" s="777">
        <v>10.4</v>
      </c>
      <c r="N8" s="777">
        <v>1075.6810897435896</v>
      </c>
      <c r="O8" s="777">
        <v>351.7</v>
      </c>
      <c r="P8" s="777">
        <v>1176.386361482324</v>
      </c>
      <c r="Q8" s="777">
        <v>1206.0999999999999</v>
      </c>
      <c r="R8" s="777">
        <v>880.73833015504522</v>
      </c>
      <c r="S8" s="776">
        <v>2574.5</v>
      </c>
      <c r="T8" s="775">
        <v>1169.6353337217583</v>
      </c>
    </row>
    <row r="9" spans="1:20" x14ac:dyDescent="0.3">
      <c r="A9" s="1646"/>
      <c r="B9" s="779" t="s">
        <v>60</v>
      </c>
      <c r="C9" s="778">
        <v>105.6</v>
      </c>
      <c r="D9" s="776">
        <v>1482.6933396464647</v>
      </c>
      <c r="E9" s="776">
        <v>19.8</v>
      </c>
      <c r="F9" s="776">
        <v>1848.1607744107744</v>
      </c>
      <c r="G9" s="776">
        <v>23.7</v>
      </c>
      <c r="H9" s="776">
        <v>1560.3481012658228</v>
      </c>
      <c r="I9" s="776">
        <v>52</v>
      </c>
      <c r="J9" s="776">
        <v>1393.7708333333333</v>
      </c>
      <c r="K9" s="777">
        <v>10.1</v>
      </c>
      <c r="L9" s="777">
        <v>1041.8316831683169</v>
      </c>
      <c r="M9" s="777" t="s">
        <v>127</v>
      </c>
      <c r="N9" s="777" t="s">
        <v>127</v>
      </c>
      <c r="O9" s="777">
        <v>1.6</v>
      </c>
      <c r="P9" s="777">
        <v>751.92708333333337</v>
      </c>
      <c r="Q9" s="777">
        <v>93.2</v>
      </c>
      <c r="R9" s="777">
        <v>820.59638769670948</v>
      </c>
      <c r="S9" s="776">
        <v>200.4</v>
      </c>
      <c r="T9" s="775">
        <v>1168.9375415834995</v>
      </c>
    </row>
    <row r="10" spans="1:20" x14ac:dyDescent="0.3">
      <c r="A10" s="1646"/>
      <c r="B10" s="779" t="s">
        <v>70</v>
      </c>
      <c r="C10" s="778">
        <v>304.5</v>
      </c>
      <c r="D10" s="776">
        <v>1304.8440065681446</v>
      </c>
      <c r="E10" s="776">
        <v>53.8</v>
      </c>
      <c r="F10" s="776">
        <v>1988.4061338289964</v>
      </c>
      <c r="G10" s="776">
        <v>53.2</v>
      </c>
      <c r="H10" s="776">
        <v>1353.2518796992481</v>
      </c>
      <c r="I10" s="776">
        <v>192.7</v>
      </c>
      <c r="J10" s="776">
        <v>1110.6893271060371</v>
      </c>
      <c r="K10" s="777" t="s">
        <v>127</v>
      </c>
      <c r="L10" s="777" t="s">
        <v>127</v>
      </c>
      <c r="M10" s="777">
        <v>4.8</v>
      </c>
      <c r="N10" s="777">
        <v>901.23263888888903</v>
      </c>
      <c r="O10" s="777">
        <v>4.4000000000000004</v>
      </c>
      <c r="P10" s="777">
        <v>1172.1590909090908</v>
      </c>
      <c r="Q10" s="777">
        <v>161.1</v>
      </c>
      <c r="R10" s="777">
        <v>907.11307676391482</v>
      </c>
      <c r="S10" s="776">
        <v>470</v>
      </c>
      <c r="T10" s="775">
        <v>1167.2732269503547</v>
      </c>
    </row>
    <row r="11" spans="1:20" x14ac:dyDescent="0.3">
      <c r="A11" s="1646"/>
      <c r="B11" s="779" t="s">
        <v>58</v>
      </c>
      <c r="C11" s="778">
        <v>296</v>
      </c>
      <c r="D11" s="776">
        <v>1372.9141328828828</v>
      </c>
      <c r="E11" s="776">
        <v>50.8</v>
      </c>
      <c r="F11" s="776">
        <v>1756.8241469816273</v>
      </c>
      <c r="G11" s="776">
        <v>86.7</v>
      </c>
      <c r="H11" s="776">
        <v>1563.1161091887734</v>
      </c>
      <c r="I11" s="776">
        <v>156.9</v>
      </c>
      <c r="J11" s="776">
        <v>1149.2936052687487</v>
      </c>
      <c r="K11" s="777">
        <v>1.6</v>
      </c>
      <c r="L11" s="777">
        <v>805.98958333333337</v>
      </c>
      <c r="M11" s="777" t="s">
        <v>127</v>
      </c>
      <c r="N11" s="777" t="s">
        <v>127</v>
      </c>
      <c r="O11" s="777">
        <v>13.4</v>
      </c>
      <c r="P11" s="777">
        <v>1074.5708955223879</v>
      </c>
      <c r="Q11" s="777">
        <v>212.8</v>
      </c>
      <c r="R11" s="777">
        <v>876.2441259398496</v>
      </c>
      <c r="S11" s="776">
        <v>522.20000000000005</v>
      </c>
      <c r="T11" s="775">
        <v>1162.8620898761649</v>
      </c>
    </row>
    <row r="12" spans="1:20" x14ac:dyDescent="0.3">
      <c r="A12" s="1646"/>
      <c r="B12" s="779" t="s">
        <v>78</v>
      </c>
      <c r="C12" s="778">
        <v>607.4</v>
      </c>
      <c r="D12" s="776">
        <v>1451.5504609812315</v>
      </c>
      <c r="E12" s="776">
        <v>95.8</v>
      </c>
      <c r="F12" s="776">
        <v>2169.7494780793318</v>
      </c>
      <c r="G12" s="776">
        <v>159.30000000000001</v>
      </c>
      <c r="H12" s="776">
        <v>1618.8140824440259</v>
      </c>
      <c r="I12" s="776">
        <v>317.7</v>
      </c>
      <c r="J12" s="776">
        <v>1199.8397335012066</v>
      </c>
      <c r="K12" s="777">
        <v>9.4</v>
      </c>
      <c r="L12" s="777">
        <v>945.61170212765956</v>
      </c>
      <c r="M12" s="777">
        <v>25.2</v>
      </c>
      <c r="N12" s="777">
        <v>1025.9854497354497</v>
      </c>
      <c r="O12" s="777">
        <v>160.9</v>
      </c>
      <c r="P12" s="777">
        <v>1309.1490573855397</v>
      </c>
      <c r="Q12" s="777">
        <v>724.7</v>
      </c>
      <c r="R12" s="777">
        <v>814.99195069224049</v>
      </c>
      <c r="S12" s="776">
        <v>1493</v>
      </c>
      <c r="T12" s="775">
        <v>1127.2193569993303</v>
      </c>
    </row>
    <row r="13" spans="1:20" x14ac:dyDescent="0.3">
      <c r="A13" s="1646"/>
      <c r="B13" s="779" t="s">
        <v>64</v>
      </c>
      <c r="C13" s="778">
        <v>528.5</v>
      </c>
      <c r="D13" s="776">
        <v>1313.3017975402081</v>
      </c>
      <c r="E13" s="776">
        <v>75.2</v>
      </c>
      <c r="F13" s="776">
        <v>1779.5434397163119</v>
      </c>
      <c r="G13" s="776">
        <v>148</v>
      </c>
      <c r="H13" s="776">
        <v>1473.4020270270269</v>
      </c>
      <c r="I13" s="776">
        <v>294</v>
      </c>
      <c r="J13" s="776">
        <v>1127.9594671201814</v>
      </c>
      <c r="K13" s="777" t="s">
        <v>127</v>
      </c>
      <c r="L13" s="777" t="s">
        <v>127</v>
      </c>
      <c r="M13" s="777">
        <v>11.3</v>
      </c>
      <c r="N13" s="777">
        <v>935.81858407079642</v>
      </c>
      <c r="O13" s="777">
        <v>12.8</v>
      </c>
      <c r="P13" s="777">
        <v>1000.5729166666666</v>
      </c>
      <c r="Q13" s="777">
        <v>388.4</v>
      </c>
      <c r="R13" s="777">
        <v>848.17778063851711</v>
      </c>
      <c r="S13" s="776">
        <v>929.7</v>
      </c>
      <c r="T13" s="775">
        <v>1114.6817073607974</v>
      </c>
    </row>
    <row r="14" spans="1:20" x14ac:dyDescent="0.3">
      <c r="A14" s="1646"/>
      <c r="B14" s="779" t="s">
        <v>56</v>
      </c>
      <c r="C14" s="778">
        <v>136.1</v>
      </c>
      <c r="D14" s="776">
        <v>1315.752510409013</v>
      </c>
      <c r="E14" s="776">
        <v>27.9</v>
      </c>
      <c r="F14" s="776">
        <v>1682.1594982078852</v>
      </c>
      <c r="G14" s="776">
        <v>22.8</v>
      </c>
      <c r="H14" s="776">
        <v>1572.4232456140351</v>
      </c>
      <c r="I14" s="776">
        <v>83.6</v>
      </c>
      <c r="J14" s="776">
        <v>1129.9840510366828</v>
      </c>
      <c r="K14" s="777">
        <v>1.2</v>
      </c>
      <c r="L14" s="777">
        <v>1033.6805555555557</v>
      </c>
      <c r="M14" s="777">
        <v>0.6</v>
      </c>
      <c r="N14" s="777">
        <v>972.22222222222229</v>
      </c>
      <c r="O14" s="777">
        <v>13</v>
      </c>
      <c r="P14" s="777">
        <v>1109.4743589743591</v>
      </c>
      <c r="Q14" s="777">
        <v>157.69999999999999</v>
      </c>
      <c r="R14" s="777">
        <v>817.28070175438597</v>
      </c>
      <c r="S14" s="776">
        <v>306.8</v>
      </c>
      <c r="T14" s="775">
        <v>1050.7896023468056</v>
      </c>
    </row>
    <row r="15" spans="1:20" x14ac:dyDescent="0.3">
      <c r="A15" s="1646"/>
      <c r="B15" s="779" t="s">
        <v>74</v>
      </c>
      <c r="C15" s="778">
        <v>178.3</v>
      </c>
      <c r="D15" s="776">
        <v>1123.4590577678071</v>
      </c>
      <c r="E15" s="776">
        <v>38.200000000000003</v>
      </c>
      <c r="F15" s="776">
        <v>1302.0986038394415</v>
      </c>
      <c r="G15" s="776">
        <v>41.5</v>
      </c>
      <c r="H15" s="776">
        <v>1218.8273092369479</v>
      </c>
      <c r="I15" s="776">
        <v>82.8</v>
      </c>
      <c r="J15" s="776">
        <v>1024.0780998389694</v>
      </c>
      <c r="K15" s="777">
        <v>15.8</v>
      </c>
      <c r="L15" s="777">
        <v>961.87236286919824</v>
      </c>
      <c r="M15" s="777" t="s">
        <v>127</v>
      </c>
      <c r="N15" s="777" t="s">
        <v>127</v>
      </c>
      <c r="O15" s="777">
        <v>11.3</v>
      </c>
      <c r="P15" s="777">
        <v>1043.5103244837758</v>
      </c>
      <c r="Q15" s="777">
        <v>91.9</v>
      </c>
      <c r="R15" s="777">
        <v>862.94704388828438</v>
      </c>
      <c r="S15" s="776">
        <v>281.5</v>
      </c>
      <c r="T15" s="775">
        <v>1035.2015985790408</v>
      </c>
    </row>
    <row r="16" spans="1:20" x14ac:dyDescent="0.3">
      <c r="A16" s="1646"/>
      <c r="B16" s="779" t="s">
        <v>40</v>
      </c>
      <c r="C16" s="778">
        <v>112.3</v>
      </c>
      <c r="D16" s="776">
        <v>1192.26625111309</v>
      </c>
      <c r="E16" s="776">
        <v>31.3</v>
      </c>
      <c r="F16" s="776">
        <v>1457.3375931842386</v>
      </c>
      <c r="G16" s="776">
        <v>22.8</v>
      </c>
      <c r="H16" s="776">
        <v>1410.9393274853801</v>
      </c>
      <c r="I16" s="776">
        <v>55.3</v>
      </c>
      <c r="J16" s="776">
        <v>975.04068716094037</v>
      </c>
      <c r="K16" s="777">
        <v>2.9</v>
      </c>
      <c r="L16" s="777">
        <v>754.36781609195407</v>
      </c>
      <c r="M16" s="777" t="s">
        <v>127</v>
      </c>
      <c r="N16" s="777" t="s">
        <v>127</v>
      </c>
      <c r="O16" s="777" t="s">
        <v>127</v>
      </c>
      <c r="P16" s="777" t="s">
        <v>127</v>
      </c>
      <c r="Q16" s="777">
        <v>71.599999999999994</v>
      </c>
      <c r="R16" s="777">
        <v>786.78305400372449</v>
      </c>
      <c r="S16" s="776">
        <v>183.9</v>
      </c>
      <c r="T16" s="775">
        <v>1034.394598513685</v>
      </c>
    </row>
    <row r="17" spans="1:20" x14ac:dyDescent="0.3">
      <c r="A17" s="1646"/>
      <c r="B17" s="779" t="s">
        <v>48</v>
      </c>
      <c r="C17" s="778">
        <v>447.6</v>
      </c>
      <c r="D17" s="776">
        <v>1389.1361334524872</v>
      </c>
      <c r="E17" s="776">
        <v>67.8</v>
      </c>
      <c r="F17" s="776">
        <v>1924.0130285152409</v>
      </c>
      <c r="G17" s="776">
        <v>120.4</v>
      </c>
      <c r="H17" s="776">
        <v>1551.1101882613509</v>
      </c>
      <c r="I17" s="776">
        <v>254.1</v>
      </c>
      <c r="J17" s="776">
        <v>1178.2703659976387</v>
      </c>
      <c r="K17" s="777">
        <v>0.2</v>
      </c>
      <c r="L17" s="777">
        <v>981.25</v>
      </c>
      <c r="M17" s="777">
        <v>5.0999999999999996</v>
      </c>
      <c r="N17" s="777">
        <v>976.6339869281046</v>
      </c>
      <c r="O17" s="777">
        <v>79.5</v>
      </c>
      <c r="P17" s="777">
        <v>804.9758909853249</v>
      </c>
      <c r="Q17" s="777">
        <v>590.9</v>
      </c>
      <c r="R17" s="777">
        <v>781.10960681446386</v>
      </c>
      <c r="S17" s="776">
        <v>1118</v>
      </c>
      <c r="T17" s="775">
        <v>1026.2348688133573</v>
      </c>
    </row>
    <row r="18" spans="1:20" x14ac:dyDescent="0.3">
      <c r="A18" s="1646"/>
      <c r="B18" s="779" t="s">
        <v>152</v>
      </c>
      <c r="C18" s="778">
        <v>348.4</v>
      </c>
      <c r="D18" s="776">
        <v>1209.3302717183315</v>
      </c>
      <c r="E18" s="776">
        <v>57.6</v>
      </c>
      <c r="F18" s="776">
        <v>1513.460648148148</v>
      </c>
      <c r="G18" s="776">
        <v>91.1</v>
      </c>
      <c r="H18" s="776">
        <v>1289.9743871203807</v>
      </c>
      <c r="I18" s="776">
        <v>174.5</v>
      </c>
      <c r="J18" s="776">
        <v>1113.0668576886342</v>
      </c>
      <c r="K18" s="777">
        <v>20.399999999999999</v>
      </c>
      <c r="L18" s="777">
        <v>891.75653594771245</v>
      </c>
      <c r="M18" s="777">
        <v>4.8</v>
      </c>
      <c r="N18" s="777">
        <v>878.47222222222229</v>
      </c>
      <c r="O18" s="777">
        <v>7.2</v>
      </c>
      <c r="P18" s="777">
        <v>961.05324074074076</v>
      </c>
      <c r="Q18" s="777">
        <v>208.2</v>
      </c>
      <c r="R18" s="777">
        <v>687.99231508165224</v>
      </c>
      <c r="S18" s="776">
        <v>563.79999999999995</v>
      </c>
      <c r="T18" s="775">
        <v>1013.6400319262151</v>
      </c>
    </row>
    <row r="19" spans="1:20" x14ac:dyDescent="0.3">
      <c r="A19" s="1646"/>
      <c r="B19" s="779" t="s">
        <v>66</v>
      </c>
      <c r="C19" s="778">
        <v>534.9</v>
      </c>
      <c r="D19" s="776">
        <v>1279.8733408113667</v>
      </c>
      <c r="E19" s="776">
        <v>72.900000000000006</v>
      </c>
      <c r="F19" s="776">
        <v>1708.3401920438955</v>
      </c>
      <c r="G19" s="776">
        <v>135.4</v>
      </c>
      <c r="H19" s="776">
        <v>1465.8893402264894</v>
      </c>
      <c r="I19" s="776">
        <v>315.8</v>
      </c>
      <c r="J19" s="776">
        <v>1115.4649567236647</v>
      </c>
      <c r="K19" s="777">
        <v>4</v>
      </c>
      <c r="L19" s="777">
        <v>881.89583333333337</v>
      </c>
      <c r="M19" s="777">
        <v>6.8</v>
      </c>
      <c r="N19" s="777">
        <v>851.9730392156863</v>
      </c>
      <c r="O19" s="777">
        <v>16.2</v>
      </c>
      <c r="P19" s="777">
        <v>1124.3312757201645</v>
      </c>
      <c r="Q19" s="777">
        <v>513.79999999999995</v>
      </c>
      <c r="R19" s="777">
        <v>707.99289606850925</v>
      </c>
      <c r="S19" s="776">
        <v>1064.9000000000001</v>
      </c>
      <c r="T19" s="775">
        <v>1001.5824647071712</v>
      </c>
    </row>
    <row r="20" spans="1:20" x14ac:dyDescent="0.3">
      <c r="A20" s="1646"/>
      <c r="B20" s="779" t="s">
        <v>246</v>
      </c>
      <c r="C20" s="778">
        <v>215</v>
      </c>
      <c r="D20" s="776">
        <v>1446.477519379845</v>
      </c>
      <c r="E20" s="776">
        <v>23.5</v>
      </c>
      <c r="F20" s="776">
        <v>2315.882978723404</v>
      </c>
      <c r="G20" s="776">
        <v>46.6</v>
      </c>
      <c r="H20" s="776">
        <v>1753.0722460658083</v>
      </c>
      <c r="I20" s="776">
        <v>131</v>
      </c>
      <c r="J20" s="776">
        <v>1232.3861323155218</v>
      </c>
      <c r="K20" s="777">
        <v>13.9</v>
      </c>
      <c r="L20" s="777">
        <v>966.4508393285372</v>
      </c>
      <c r="M20" s="777" t="s">
        <v>127</v>
      </c>
      <c r="N20" s="777" t="s">
        <v>127</v>
      </c>
      <c r="O20" s="777">
        <v>36</v>
      </c>
      <c r="P20" s="777">
        <v>1028.7939814814815</v>
      </c>
      <c r="Q20" s="777">
        <v>332.3</v>
      </c>
      <c r="R20" s="777">
        <v>709.29757247467148</v>
      </c>
      <c r="S20" s="776">
        <v>583.29999999999995</v>
      </c>
      <c r="T20" s="775">
        <v>1000.7351848677068</v>
      </c>
    </row>
    <row r="21" spans="1:20" x14ac:dyDescent="0.3">
      <c r="A21" s="1646"/>
      <c r="B21" s="779" t="s">
        <v>46</v>
      </c>
      <c r="C21" s="778">
        <v>526.79999999999995</v>
      </c>
      <c r="D21" s="776">
        <v>1276.6793216907113</v>
      </c>
      <c r="E21" s="776">
        <v>56.7</v>
      </c>
      <c r="F21" s="776">
        <v>2071.7445620223398</v>
      </c>
      <c r="G21" s="776">
        <v>135.4</v>
      </c>
      <c r="H21" s="776">
        <v>1474.0749630723783</v>
      </c>
      <c r="I21" s="776">
        <v>297.10000000000002</v>
      </c>
      <c r="J21" s="776">
        <v>1081.2268596432177</v>
      </c>
      <c r="K21" s="777">
        <v>11.9</v>
      </c>
      <c r="L21" s="777">
        <v>866.63165266106444</v>
      </c>
      <c r="M21" s="777">
        <v>25.7</v>
      </c>
      <c r="N21" s="777">
        <v>931.96822308690014</v>
      </c>
      <c r="O21" s="777">
        <v>26.8</v>
      </c>
      <c r="P21" s="777">
        <v>911.72574626865662</v>
      </c>
      <c r="Q21" s="777">
        <v>470.3</v>
      </c>
      <c r="R21" s="777">
        <v>683.41661350910772</v>
      </c>
      <c r="S21" s="776">
        <v>1023.9</v>
      </c>
      <c r="T21" s="775">
        <v>994.62813751342901</v>
      </c>
    </row>
    <row r="22" spans="1:20" x14ac:dyDescent="0.3">
      <c r="A22" s="1646"/>
      <c r="B22" s="779" t="s">
        <v>54</v>
      </c>
      <c r="C22" s="778">
        <v>256.3</v>
      </c>
      <c r="D22" s="776">
        <v>1390.9985043568734</v>
      </c>
      <c r="E22" s="776">
        <v>33.4</v>
      </c>
      <c r="F22" s="776">
        <v>2225.7909181636728</v>
      </c>
      <c r="G22" s="776">
        <v>73.3</v>
      </c>
      <c r="H22" s="776">
        <v>1530.2864938608461</v>
      </c>
      <c r="I22" s="776">
        <v>149.6</v>
      </c>
      <c r="J22" s="776">
        <v>1136.3736631016043</v>
      </c>
      <c r="K22" s="777" t="s">
        <v>127</v>
      </c>
      <c r="L22" s="777" t="s">
        <v>127</v>
      </c>
      <c r="M22" s="777" t="s">
        <v>127</v>
      </c>
      <c r="N22" s="777" t="s">
        <v>127</v>
      </c>
      <c r="O22" s="777">
        <v>46.3</v>
      </c>
      <c r="P22" s="777">
        <v>904.98920086393093</v>
      </c>
      <c r="Q22" s="777">
        <v>380.4</v>
      </c>
      <c r="R22" s="777">
        <v>721.59065019277966</v>
      </c>
      <c r="S22" s="776">
        <v>683</v>
      </c>
      <c r="T22" s="775">
        <v>985.2225475841874</v>
      </c>
    </row>
    <row r="23" spans="1:20" x14ac:dyDescent="0.3">
      <c r="A23" s="1646"/>
      <c r="B23" s="779" t="s">
        <v>76</v>
      </c>
      <c r="C23" s="778">
        <v>112.4</v>
      </c>
      <c r="D23" s="776">
        <v>1135.9430604982206</v>
      </c>
      <c r="E23" s="776">
        <v>18.2</v>
      </c>
      <c r="F23" s="776">
        <v>1476.8589743589744</v>
      </c>
      <c r="G23" s="776">
        <v>25.1</v>
      </c>
      <c r="H23" s="776">
        <v>1256.3047808764939</v>
      </c>
      <c r="I23" s="776">
        <v>50.4</v>
      </c>
      <c r="J23" s="776">
        <v>1039.6593915343915</v>
      </c>
      <c r="K23" s="777">
        <v>18.7</v>
      </c>
      <c r="L23" s="777">
        <v>902.09001782531197</v>
      </c>
      <c r="M23" s="777" t="s">
        <v>127</v>
      </c>
      <c r="N23" s="777" t="s">
        <v>127</v>
      </c>
      <c r="O23" s="777">
        <v>17.2</v>
      </c>
      <c r="P23" s="777">
        <v>913.45445736434112</v>
      </c>
      <c r="Q23" s="777">
        <v>82.8</v>
      </c>
      <c r="R23" s="777">
        <v>776.57910628019329</v>
      </c>
      <c r="S23" s="776">
        <v>212.4</v>
      </c>
      <c r="T23" s="775">
        <v>977.83505963590699</v>
      </c>
    </row>
    <row r="24" spans="1:20" ht="15" thickBot="1" x14ac:dyDescent="0.35">
      <c r="A24" s="1646"/>
      <c r="B24" s="774" t="s">
        <v>42</v>
      </c>
      <c r="C24" s="773">
        <v>524.79999999999995</v>
      </c>
      <c r="D24" s="771">
        <v>1185.7178925304879</v>
      </c>
      <c r="E24" s="771">
        <v>58.1</v>
      </c>
      <c r="F24" s="771">
        <v>1631.5146299483649</v>
      </c>
      <c r="G24" s="771">
        <v>101.8</v>
      </c>
      <c r="H24" s="771">
        <v>1348.5363457760316</v>
      </c>
      <c r="I24" s="771">
        <v>356.1</v>
      </c>
      <c r="J24" s="771">
        <v>1074.842506786483</v>
      </c>
      <c r="K24" s="772">
        <v>2</v>
      </c>
      <c r="L24" s="772">
        <v>943.375</v>
      </c>
      <c r="M24" s="772">
        <v>6.8</v>
      </c>
      <c r="N24" s="772">
        <v>816.85049019607834</v>
      </c>
      <c r="O24" s="772">
        <v>33</v>
      </c>
      <c r="P24" s="772">
        <v>1197.9747474747476</v>
      </c>
      <c r="Q24" s="772">
        <v>517.9</v>
      </c>
      <c r="R24" s="772">
        <v>695.55464375362044</v>
      </c>
      <c r="S24" s="771">
        <v>1075.7</v>
      </c>
      <c r="T24" s="770">
        <v>950.102878745623</v>
      </c>
    </row>
    <row r="25" spans="1:20" ht="15" thickBot="1" x14ac:dyDescent="0.35">
      <c r="A25" s="1647"/>
      <c r="B25" s="769" t="s">
        <v>160</v>
      </c>
      <c r="C25" s="766">
        <v>9703.5999999999967</v>
      </c>
      <c r="D25" s="768">
        <v>1436.9578558473149</v>
      </c>
      <c r="E25" s="766">
        <v>1475.3999999999999</v>
      </c>
      <c r="F25" s="768">
        <v>2130.4351362342418</v>
      </c>
      <c r="G25" s="766">
        <v>2434.1</v>
      </c>
      <c r="H25" s="766">
        <v>1617.8939512208483</v>
      </c>
      <c r="I25" s="766">
        <v>5343.3000000000011</v>
      </c>
      <c r="J25" s="766">
        <v>1201.4397157811338</v>
      </c>
      <c r="K25" s="767">
        <v>256.7</v>
      </c>
      <c r="L25" s="767">
        <v>989.13550188287229</v>
      </c>
      <c r="M25" s="767">
        <v>194.1</v>
      </c>
      <c r="N25" s="767">
        <v>972.38880302249709</v>
      </c>
      <c r="O25" s="767">
        <v>1472.1</v>
      </c>
      <c r="P25" s="767">
        <v>1185.4289790095784</v>
      </c>
      <c r="Q25" s="767">
        <v>9706.4000000000015</v>
      </c>
      <c r="R25" s="767">
        <v>826.34195822687423</v>
      </c>
      <c r="S25" s="766">
        <v>20882.100000000006</v>
      </c>
      <c r="T25" s="765">
        <v>1135.400167288411</v>
      </c>
    </row>
    <row r="26" spans="1:20" x14ac:dyDescent="0.3">
      <c r="A26" s="1645">
        <v>2017</v>
      </c>
      <c r="B26" s="764" t="s">
        <v>68</v>
      </c>
      <c r="C26" s="763">
        <v>657.4</v>
      </c>
      <c r="D26" s="762">
        <v>1786.7773298854072</v>
      </c>
      <c r="E26" s="761">
        <v>103.5</v>
      </c>
      <c r="F26" s="762">
        <v>2772.5</v>
      </c>
      <c r="G26" s="761">
        <v>143.80000000000001</v>
      </c>
      <c r="H26" s="762">
        <v>1961.5136764024107</v>
      </c>
      <c r="I26" s="761">
        <v>334.1</v>
      </c>
      <c r="J26" s="762">
        <v>1536.7811533473011</v>
      </c>
      <c r="K26" s="761">
        <v>59.9</v>
      </c>
      <c r="L26" s="762">
        <v>1270.6455203116304</v>
      </c>
      <c r="M26" s="761">
        <v>16.100000000000001</v>
      </c>
      <c r="N26" s="762">
        <v>997.37577639751544</v>
      </c>
      <c r="O26" s="761">
        <v>125.9</v>
      </c>
      <c r="P26" s="762">
        <v>1547.7978554408262</v>
      </c>
      <c r="Q26" s="761">
        <v>683.6</v>
      </c>
      <c r="R26" s="762">
        <v>858.7979081334114</v>
      </c>
      <c r="S26" s="761">
        <v>1466.9</v>
      </c>
      <c r="T26" s="760">
        <v>1333.8124048446837</v>
      </c>
    </row>
    <row r="27" spans="1:20" x14ac:dyDescent="0.3">
      <c r="A27" s="1646"/>
      <c r="B27" s="757" t="s">
        <v>62</v>
      </c>
      <c r="C27" s="756">
        <v>2039.2</v>
      </c>
      <c r="D27" s="755">
        <v>1625.8663528180987</v>
      </c>
      <c r="E27" s="754">
        <v>297.39999999999998</v>
      </c>
      <c r="F27" s="755">
        <v>2539.055985205111</v>
      </c>
      <c r="G27" s="754">
        <v>479.3</v>
      </c>
      <c r="H27" s="755">
        <v>1878.3634119201613</v>
      </c>
      <c r="I27" s="754">
        <v>1105.7</v>
      </c>
      <c r="J27" s="755">
        <v>1350.3599529709686</v>
      </c>
      <c r="K27" s="754">
        <v>89.9</v>
      </c>
      <c r="L27" s="755">
        <v>1059.6069707081942</v>
      </c>
      <c r="M27" s="754">
        <v>66.900000000000006</v>
      </c>
      <c r="N27" s="755">
        <v>1071.751370204285</v>
      </c>
      <c r="O27" s="754">
        <v>400.4</v>
      </c>
      <c r="P27" s="755">
        <v>1298.4367715617716</v>
      </c>
      <c r="Q27" s="754">
        <v>1987</v>
      </c>
      <c r="R27" s="755">
        <v>982.47575910082196</v>
      </c>
      <c r="S27" s="754">
        <v>4426.6000000000004</v>
      </c>
      <c r="T27" s="753">
        <v>1307.4459140950917</v>
      </c>
    </row>
    <row r="28" spans="1:20" x14ac:dyDescent="0.3">
      <c r="A28" s="1646"/>
      <c r="B28" s="757" t="s">
        <v>52</v>
      </c>
      <c r="C28" s="756">
        <v>762.8</v>
      </c>
      <c r="D28" s="755">
        <v>1734.0532686593253</v>
      </c>
      <c r="E28" s="754">
        <v>121.6</v>
      </c>
      <c r="F28" s="755">
        <v>2827.992735745614</v>
      </c>
      <c r="G28" s="754">
        <v>230.5</v>
      </c>
      <c r="H28" s="755">
        <v>1898.3148951554592</v>
      </c>
      <c r="I28" s="754">
        <v>400.8</v>
      </c>
      <c r="J28" s="755">
        <v>1325.2754906852961</v>
      </c>
      <c r="K28" s="754">
        <v>0.4</v>
      </c>
      <c r="L28" s="755">
        <v>1188.3333333333333</v>
      </c>
      <c r="M28" s="754">
        <v>9.5</v>
      </c>
      <c r="N28" s="755">
        <v>1015.219298245614</v>
      </c>
      <c r="O28" s="754">
        <v>122.8</v>
      </c>
      <c r="P28" s="755">
        <v>1266.1278501628665</v>
      </c>
      <c r="Q28" s="754">
        <v>828.5</v>
      </c>
      <c r="R28" s="755">
        <v>890.29008247837464</v>
      </c>
      <c r="S28" s="754">
        <v>1714.1</v>
      </c>
      <c r="T28" s="753">
        <v>1292.7026816794043</v>
      </c>
    </row>
    <row r="29" spans="1:20" x14ac:dyDescent="0.3">
      <c r="A29" s="1646"/>
      <c r="B29" s="757" t="s">
        <v>58</v>
      </c>
      <c r="C29" s="756">
        <v>289.2</v>
      </c>
      <c r="D29" s="755">
        <v>1465.9802904564315</v>
      </c>
      <c r="E29" s="754">
        <v>47.1</v>
      </c>
      <c r="F29" s="755">
        <v>1938.1917905166313</v>
      </c>
      <c r="G29" s="754">
        <v>86</v>
      </c>
      <c r="H29" s="755">
        <v>1673.2742248062016</v>
      </c>
      <c r="I29" s="754">
        <v>154.6</v>
      </c>
      <c r="J29" s="755">
        <v>1205.9303579128934</v>
      </c>
      <c r="K29" s="754">
        <v>1.2</v>
      </c>
      <c r="L29" s="755">
        <v>1691.3194444444446</v>
      </c>
      <c r="M29" s="754">
        <v>0.3</v>
      </c>
      <c r="N29" s="755">
        <v>1015.5555555555557</v>
      </c>
      <c r="O29" s="754">
        <v>11.1</v>
      </c>
      <c r="P29" s="755">
        <v>1152.4624624624626</v>
      </c>
      <c r="Q29" s="754">
        <v>207.1</v>
      </c>
      <c r="R29" s="755">
        <v>937.64163849991962</v>
      </c>
      <c r="S29" s="754">
        <v>507.4</v>
      </c>
      <c r="T29" s="753">
        <v>1243.4753974510577</v>
      </c>
    </row>
    <row r="30" spans="1:20" x14ac:dyDescent="0.3">
      <c r="A30" s="1646"/>
      <c r="B30" s="757" t="s">
        <v>50</v>
      </c>
      <c r="C30" s="756">
        <v>987.6</v>
      </c>
      <c r="D30" s="755">
        <v>1598.6648609423519</v>
      </c>
      <c r="E30" s="754">
        <v>164.1</v>
      </c>
      <c r="F30" s="758">
        <v>2366.0598212472073</v>
      </c>
      <c r="G30" s="754">
        <v>301.8</v>
      </c>
      <c r="H30" s="755">
        <v>1719.6805279434502</v>
      </c>
      <c r="I30" s="754">
        <v>505.6</v>
      </c>
      <c r="J30" s="755">
        <v>1294.2189148206751</v>
      </c>
      <c r="K30" s="754">
        <v>6.6</v>
      </c>
      <c r="L30" s="755">
        <v>1103.6994949494949</v>
      </c>
      <c r="M30" s="754">
        <v>9.5</v>
      </c>
      <c r="N30" s="755">
        <v>1045.2543859649122</v>
      </c>
      <c r="O30" s="754">
        <v>340.6</v>
      </c>
      <c r="P30" s="755">
        <v>1263.2897827363474</v>
      </c>
      <c r="Q30" s="754">
        <v>1161.3</v>
      </c>
      <c r="R30" s="755">
        <v>926.12158787565659</v>
      </c>
      <c r="S30" s="754">
        <v>2489.5</v>
      </c>
      <c r="T30" s="753">
        <v>1239.0531900649394</v>
      </c>
    </row>
    <row r="31" spans="1:20" x14ac:dyDescent="0.3">
      <c r="A31" s="1646"/>
      <c r="B31" s="757" t="s">
        <v>70</v>
      </c>
      <c r="C31" s="756">
        <v>304.3</v>
      </c>
      <c r="D31" s="755">
        <v>1380.3740825939312</v>
      </c>
      <c r="E31" s="754">
        <v>55.6</v>
      </c>
      <c r="F31" s="755">
        <v>2053.6525779376498</v>
      </c>
      <c r="G31" s="754">
        <v>51.1</v>
      </c>
      <c r="H31" s="755">
        <v>1457.5146771037182</v>
      </c>
      <c r="I31" s="754">
        <v>191.1</v>
      </c>
      <c r="J31" s="755">
        <v>1177.6722483865342</v>
      </c>
      <c r="K31" s="754">
        <v>1</v>
      </c>
      <c r="L31" s="755">
        <v>967.83333333333337</v>
      </c>
      <c r="M31" s="754">
        <v>5.5</v>
      </c>
      <c r="N31" s="755">
        <v>975.40909090909088</v>
      </c>
      <c r="O31" s="754">
        <v>3.2</v>
      </c>
      <c r="P31" s="755">
        <v>1277.1614583333333</v>
      </c>
      <c r="Q31" s="754">
        <v>168.5</v>
      </c>
      <c r="R31" s="755">
        <v>979.95746785361018</v>
      </c>
      <c r="S31" s="754">
        <v>476</v>
      </c>
      <c r="T31" s="753">
        <v>1237.9360994397759</v>
      </c>
    </row>
    <row r="32" spans="1:20" x14ac:dyDescent="0.3">
      <c r="A32" s="1646"/>
      <c r="B32" s="757" t="s">
        <v>78</v>
      </c>
      <c r="C32" s="756">
        <v>592.6</v>
      </c>
      <c r="D32" s="755">
        <v>1560.5122904713689</v>
      </c>
      <c r="E32" s="754">
        <v>94.4</v>
      </c>
      <c r="F32" s="755">
        <v>2303.9883474576268</v>
      </c>
      <c r="G32" s="754">
        <v>156.9</v>
      </c>
      <c r="H32" s="755">
        <v>1735.8439558104949</v>
      </c>
      <c r="I32" s="754">
        <v>304.2</v>
      </c>
      <c r="J32" s="755">
        <v>1297.3887793118563</v>
      </c>
      <c r="K32" s="754">
        <v>11.3</v>
      </c>
      <c r="L32" s="755">
        <v>1040.8849557522124</v>
      </c>
      <c r="M32" s="754">
        <v>25.8</v>
      </c>
      <c r="N32" s="755">
        <v>1103.9341085271317</v>
      </c>
      <c r="O32" s="754">
        <v>153.9</v>
      </c>
      <c r="P32" s="755">
        <v>1400.5528481698072</v>
      </c>
      <c r="Q32" s="754">
        <v>716.3</v>
      </c>
      <c r="R32" s="755">
        <v>861.31706919819453</v>
      </c>
      <c r="S32" s="754">
        <v>1462.8</v>
      </c>
      <c r="T32" s="753">
        <v>1201.3030375535502</v>
      </c>
    </row>
    <row r="33" spans="1:20" x14ac:dyDescent="0.3">
      <c r="A33" s="1646"/>
      <c r="B33" s="757" t="s">
        <v>64</v>
      </c>
      <c r="C33" s="756">
        <v>530.79999999999995</v>
      </c>
      <c r="D33" s="755">
        <v>1416.7638470233612</v>
      </c>
      <c r="E33" s="754">
        <v>70.599999999999994</v>
      </c>
      <c r="F33" s="755">
        <v>1894.3059490084988</v>
      </c>
      <c r="G33" s="754">
        <v>147.1</v>
      </c>
      <c r="H33" s="755">
        <v>1599.7286426467256</v>
      </c>
      <c r="I33" s="754">
        <v>301.5</v>
      </c>
      <c r="J33" s="755">
        <v>1232.1235489220564</v>
      </c>
      <c r="K33" s="754" t="s">
        <v>127</v>
      </c>
      <c r="L33" s="755" t="s">
        <v>127</v>
      </c>
      <c r="M33" s="754">
        <v>11.6</v>
      </c>
      <c r="N33" s="755">
        <v>989.21695402298849</v>
      </c>
      <c r="O33" s="754">
        <v>9</v>
      </c>
      <c r="P33" s="755">
        <v>1047.3796296296296</v>
      </c>
      <c r="Q33" s="754">
        <v>383.8</v>
      </c>
      <c r="R33" s="755">
        <v>897.63483585200629</v>
      </c>
      <c r="S33" s="754">
        <v>923.6</v>
      </c>
      <c r="T33" s="753">
        <v>1197.4414429045762</v>
      </c>
    </row>
    <row r="34" spans="1:20" x14ac:dyDescent="0.3">
      <c r="A34" s="1646"/>
      <c r="B34" s="757" t="s">
        <v>60</v>
      </c>
      <c r="C34" s="756">
        <v>110.3</v>
      </c>
      <c r="D34" s="755">
        <v>1464.541402236325</v>
      </c>
      <c r="E34" s="754">
        <v>20.399999999999999</v>
      </c>
      <c r="F34" s="755">
        <v>1941.3357843137255</v>
      </c>
      <c r="G34" s="754">
        <v>28</v>
      </c>
      <c r="H34" s="755">
        <v>1532.7827380952383</v>
      </c>
      <c r="I34" s="754">
        <v>51.4</v>
      </c>
      <c r="J34" s="755">
        <v>1340.3193904020752</v>
      </c>
      <c r="K34" s="754">
        <v>10.5</v>
      </c>
      <c r="L34" s="755">
        <v>964.31746031746025</v>
      </c>
      <c r="M34" s="754" t="s">
        <v>127</v>
      </c>
      <c r="N34" s="755" t="s">
        <v>127</v>
      </c>
      <c r="O34" s="754">
        <v>3.5</v>
      </c>
      <c r="P34" s="755">
        <v>840.2380952380953</v>
      </c>
      <c r="Q34" s="754">
        <v>92.7</v>
      </c>
      <c r="R34" s="755">
        <v>823.26411362819124</v>
      </c>
      <c r="S34" s="754">
        <v>206.5</v>
      </c>
      <c r="T34" s="753">
        <v>1166.0839386602099</v>
      </c>
    </row>
    <row r="35" spans="1:20" x14ac:dyDescent="0.3">
      <c r="A35" s="1646"/>
      <c r="B35" s="757" t="s">
        <v>72</v>
      </c>
      <c r="C35" s="756">
        <v>214.6</v>
      </c>
      <c r="D35" s="755">
        <v>1605.242699596148</v>
      </c>
      <c r="E35" s="754">
        <v>24.1</v>
      </c>
      <c r="F35" s="755">
        <v>2482.5553250345779</v>
      </c>
      <c r="G35" s="754">
        <v>48</v>
      </c>
      <c r="H35" s="755">
        <v>1913.2152777777776</v>
      </c>
      <c r="I35" s="754">
        <v>132</v>
      </c>
      <c r="J35" s="755">
        <v>1375.9911616161617</v>
      </c>
      <c r="K35" s="754">
        <v>10.5</v>
      </c>
      <c r="L35" s="755">
        <v>1065.7460317460318</v>
      </c>
      <c r="M35" s="754" t="s">
        <v>127</v>
      </c>
      <c r="N35" s="755" t="s">
        <v>127</v>
      </c>
      <c r="O35" s="754">
        <v>38.9</v>
      </c>
      <c r="P35" s="755">
        <v>1179.0102827763496</v>
      </c>
      <c r="Q35" s="754">
        <v>341.1</v>
      </c>
      <c r="R35" s="755">
        <v>796.26331476595317</v>
      </c>
      <c r="S35" s="754">
        <v>594.6</v>
      </c>
      <c r="T35" s="753">
        <v>1113.2761520349816</v>
      </c>
    </row>
    <row r="36" spans="1:20" x14ac:dyDescent="0.3">
      <c r="A36" s="1646"/>
      <c r="B36" s="757" t="s">
        <v>56</v>
      </c>
      <c r="C36" s="756">
        <v>123.3</v>
      </c>
      <c r="D36" s="755">
        <v>1364.7816977561504</v>
      </c>
      <c r="E36" s="754">
        <v>26.8</v>
      </c>
      <c r="F36" s="755">
        <v>1718.6722636815921</v>
      </c>
      <c r="G36" s="754">
        <v>24.7</v>
      </c>
      <c r="H36" s="755">
        <v>1534.1228070175439</v>
      </c>
      <c r="I36" s="754">
        <v>71</v>
      </c>
      <c r="J36" s="755">
        <v>1175.1443661971832</v>
      </c>
      <c r="K36" s="754">
        <v>0.8</v>
      </c>
      <c r="L36" s="755">
        <v>1111.3541666666667</v>
      </c>
      <c r="M36" s="754" t="s">
        <v>127</v>
      </c>
      <c r="N36" s="755" t="s">
        <v>127</v>
      </c>
      <c r="O36" s="754">
        <v>15.9</v>
      </c>
      <c r="P36" s="755">
        <v>1122.4737945492664</v>
      </c>
      <c r="Q36" s="754">
        <v>153.1</v>
      </c>
      <c r="R36" s="755">
        <v>852.38678423688225</v>
      </c>
      <c r="S36" s="754">
        <v>292.3</v>
      </c>
      <c r="T36" s="753">
        <v>1083.220435625499</v>
      </c>
    </row>
    <row r="37" spans="1:20" x14ac:dyDescent="0.3">
      <c r="A37" s="1646"/>
      <c r="B37" s="757" t="s">
        <v>40</v>
      </c>
      <c r="C37" s="756">
        <v>116.7</v>
      </c>
      <c r="D37" s="755">
        <v>1227.802770636961</v>
      </c>
      <c r="E37" s="754">
        <v>30.4</v>
      </c>
      <c r="F37" s="755">
        <v>1537.3848684210527</v>
      </c>
      <c r="G37" s="754">
        <v>23.5</v>
      </c>
      <c r="H37" s="755">
        <v>1440.8758865248228</v>
      </c>
      <c r="I37" s="754">
        <v>60.9</v>
      </c>
      <c r="J37" s="755">
        <v>1005.8210180623973</v>
      </c>
      <c r="K37" s="754">
        <v>1.9</v>
      </c>
      <c r="L37" s="755">
        <v>754.21052631578948</v>
      </c>
      <c r="M37" s="754" t="s">
        <v>127</v>
      </c>
      <c r="N37" s="755" t="s">
        <v>127</v>
      </c>
      <c r="O37" s="754" t="s">
        <v>127</v>
      </c>
      <c r="P37" s="755" t="s">
        <v>127</v>
      </c>
      <c r="Q37" s="754">
        <v>73.3</v>
      </c>
      <c r="R37" s="755">
        <v>845.06252842201002</v>
      </c>
      <c r="S37" s="754">
        <v>190</v>
      </c>
      <c r="T37" s="753">
        <v>1080.1456140350876</v>
      </c>
    </row>
    <row r="38" spans="1:20" x14ac:dyDescent="0.3">
      <c r="A38" s="1646"/>
      <c r="B38" s="757" t="s">
        <v>74</v>
      </c>
      <c r="C38" s="756">
        <v>180.5</v>
      </c>
      <c r="D38" s="755">
        <v>1185.79270544783</v>
      </c>
      <c r="E38" s="754">
        <v>37.799999999999997</v>
      </c>
      <c r="F38" s="755">
        <v>1394.7574955908292</v>
      </c>
      <c r="G38" s="754">
        <v>40.299999999999997</v>
      </c>
      <c r="H38" s="755">
        <v>1293.5856079404468</v>
      </c>
      <c r="I38" s="754">
        <v>86.7</v>
      </c>
      <c r="J38" s="755">
        <v>1084.4223375624758</v>
      </c>
      <c r="K38" s="754">
        <v>15.7</v>
      </c>
      <c r="L38" s="755">
        <v>965.78556263269638</v>
      </c>
      <c r="M38" s="754" t="s">
        <v>127</v>
      </c>
      <c r="N38" s="755" t="s">
        <v>127</v>
      </c>
      <c r="O38" s="754">
        <v>11.3</v>
      </c>
      <c r="P38" s="755">
        <v>1119.2625368731563</v>
      </c>
      <c r="Q38" s="754">
        <v>95.3</v>
      </c>
      <c r="R38" s="755">
        <v>874.52605806225949</v>
      </c>
      <c r="S38" s="754">
        <v>287.10000000000002</v>
      </c>
      <c r="T38" s="753">
        <v>1079.8522582143271</v>
      </c>
    </row>
    <row r="39" spans="1:20" x14ac:dyDescent="0.3">
      <c r="A39" s="1646"/>
      <c r="B39" s="757" t="s">
        <v>48</v>
      </c>
      <c r="C39" s="756">
        <v>448.9</v>
      </c>
      <c r="D39" s="755">
        <v>1412.5785252840278</v>
      </c>
      <c r="E39" s="754">
        <v>67.099999999999994</v>
      </c>
      <c r="F39" s="755">
        <v>1948.1333830104322</v>
      </c>
      <c r="G39" s="754">
        <v>123</v>
      </c>
      <c r="H39" s="755">
        <v>1587.4769647696476</v>
      </c>
      <c r="I39" s="754">
        <v>251.9</v>
      </c>
      <c r="J39" s="755">
        <v>1195.3566229985443</v>
      </c>
      <c r="K39" s="754">
        <v>0.6</v>
      </c>
      <c r="L39" s="755">
        <v>890.97222222222229</v>
      </c>
      <c r="M39" s="754">
        <v>6.3</v>
      </c>
      <c r="N39" s="755">
        <v>1028.915343915344</v>
      </c>
      <c r="O39" s="754">
        <v>77.400000000000006</v>
      </c>
      <c r="P39" s="755">
        <v>838.38608957794997</v>
      </c>
      <c r="Q39" s="754">
        <v>586.79999999999995</v>
      </c>
      <c r="R39" s="755">
        <v>824.83895705521479</v>
      </c>
      <c r="S39" s="754">
        <v>1113.0999999999999</v>
      </c>
      <c r="T39" s="753">
        <v>1062.8093462701765</v>
      </c>
    </row>
    <row r="40" spans="1:20" x14ac:dyDescent="0.3">
      <c r="A40" s="1646"/>
      <c r="B40" s="757" t="s">
        <v>44</v>
      </c>
      <c r="C40" s="756">
        <v>329.7</v>
      </c>
      <c r="D40" s="755">
        <v>1266.8716509958549</v>
      </c>
      <c r="E40" s="754">
        <v>52.4</v>
      </c>
      <c r="F40" s="755">
        <v>1550.8555979643768</v>
      </c>
      <c r="G40" s="754">
        <v>91</v>
      </c>
      <c r="H40" s="755">
        <v>1347.4349816849817</v>
      </c>
      <c r="I40" s="754">
        <v>170.3</v>
      </c>
      <c r="J40" s="755">
        <v>1159.8429242513212</v>
      </c>
      <c r="K40" s="754">
        <v>13.3</v>
      </c>
      <c r="L40" s="755">
        <v>1034.2731829573934</v>
      </c>
      <c r="M40" s="754">
        <v>2.7</v>
      </c>
      <c r="N40" s="755">
        <v>936.69753086419757</v>
      </c>
      <c r="O40" s="754">
        <v>4.9000000000000004</v>
      </c>
      <c r="P40" s="755">
        <v>891.08843537414953</v>
      </c>
      <c r="Q40" s="754">
        <v>202</v>
      </c>
      <c r="R40" s="755">
        <v>726.56889438943892</v>
      </c>
      <c r="S40" s="754">
        <v>536.6</v>
      </c>
      <c r="T40" s="753">
        <v>1060.0462790408747</v>
      </c>
    </row>
    <row r="41" spans="1:20" x14ac:dyDescent="0.3">
      <c r="A41" s="1646"/>
      <c r="B41" s="757" t="s">
        <v>66</v>
      </c>
      <c r="C41" s="756">
        <v>517</v>
      </c>
      <c r="D41" s="755">
        <v>1343.12556415216</v>
      </c>
      <c r="E41" s="754">
        <v>68.8</v>
      </c>
      <c r="F41" s="755">
        <v>1741.9234496124034</v>
      </c>
      <c r="G41" s="754">
        <v>137.4</v>
      </c>
      <c r="H41" s="758">
        <v>1566.0595584667635</v>
      </c>
      <c r="I41" s="754">
        <v>301.60000000000002</v>
      </c>
      <c r="J41" s="755">
        <v>1162.8420645446506</v>
      </c>
      <c r="K41" s="754">
        <v>2.2000000000000002</v>
      </c>
      <c r="L41" s="755">
        <v>954.43181818181813</v>
      </c>
      <c r="M41" s="754">
        <v>7</v>
      </c>
      <c r="N41" s="755">
        <v>937.44047619047615</v>
      </c>
      <c r="O41" s="754">
        <v>13.9</v>
      </c>
      <c r="P41" s="755">
        <v>1113.6270983213428</v>
      </c>
      <c r="Q41" s="754">
        <v>506.9</v>
      </c>
      <c r="R41" s="755">
        <v>750.49648188334322</v>
      </c>
      <c r="S41" s="754">
        <v>1037.8</v>
      </c>
      <c r="T41" s="753">
        <v>1050.5897089998073</v>
      </c>
    </row>
    <row r="42" spans="1:20" x14ac:dyDescent="0.3">
      <c r="A42" s="1646"/>
      <c r="B42" s="757" t="s">
        <v>46</v>
      </c>
      <c r="C42" s="756">
        <v>531.70000000000005</v>
      </c>
      <c r="D42" s="755">
        <v>1349.6175788351827</v>
      </c>
      <c r="E42" s="754">
        <v>56.5</v>
      </c>
      <c r="F42" s="755">
        <v>2153.0353982300885</v>
      </c>
      <c r="G42" s="754">
        <v>134.4</v>
      </c>
      <c r="H42" s="755">
        <v>1554.679439484127</v>
      </c>
      <c r="I42" s="754">
        <v>305.8</v>
      </c>
      <c r="J42" s="755">
        <v>1154.1026269893175</v>
      </c>
      <c r="K42" s="754">
        <v>10.8</v>
      </c>
      <c r="L42" s="755">
        <v>970.02314814814815</v>
      </c>
      <c r="M42" s="754">
        <v>24.2</v>
      </c>
      <c r="N42" s="755">
        <v>975.01721763085413</v>
      </c>
      <c r="O42" s="754">
        <v>27.4</v>
      </c>
      <c r="P42" s="755">
        <v>958.68004866180047</v>
      </c>
      <c r="Q42" s="754">
        <v>474.1</v>
      </c>
      <c r="R42" s="755">
        <v>711.9682907965971</v>
      </c>
      <c r="S42" s="754">
        <v>1033.2</v>
      </c>
      <c r="T42" s="753">
        <v>1046.6547296425344</v>
      </c>
    </row>
    <row r="43" spans="1:20" x14ac:dyDescent="0.3">
      <c r="A43" s="1646"/>
      <c r="B43" s="757" t="s">
        <v>76</v>
      </c>
      <c r="C43" s="756">
        <v>115.8</v>
      </c>
      <c r="D43" s="755">
        <v>1207.9231433506045</v>
      </c>
      <c r="E43" s="754">
        <v>17.3</v>
      </c>
      <c r="F43" s="755">
        <v>1612.8612716763007</v>
      </c>
      <c r="G43" s="754">
        <v>24.6</v>
      </c>
      <c r="H43" s="755">
        <v>1362.3814363143631</v>
      </c>
      <c r="I43" s="754">
        <v>59.2</v>
      </c>
      <c r="J43" s="755">
        <v>1088.9639639639638</v>
      </c>
      <c r="K43" s="754">
        <v>14.7</v>
      </c>
      <c r="L43" s="755">
        <v>951.95578231292518</v>
      </c>
      <c r="M43" s="754" t="s">
        <v>127</v>
      </c>
      <c r="N43" s="755" t="s">
        <v>127</v>
      </c>
      <c r="O43" s="754">
        <v>4.5999999999999996</v>
      </c>
      <c r="P43" s="755">
        <v>897.10144927536237</v>
      </c>
      <c r="Q43" s="754">
        <v>95</v>
      </c>
      <c r="R43" s="755">
        <v>801.42631578947373</v>
      </c>
      <c r="S43" s="754">
        <v>215.4</v>
      </c>
      <c r="T43" s="753">
        <v>1022.0040235221294</v>
      </c>
    </row>
    <row r="44" spans="1:20" x14ac:dyDescent="0.3">
      <c r="A44" s="1646"/>
      <c r="B44" s="757" t="s">
        <v>54</v>
      </c>
      <c r="C44" s="756">
        <v>242.9</v>
      </c>
      <c r="D44" s="755">
        <v>1401.6169205434335</v>
      </c>
      <c r="E44" s="754">
        <v>33.6</v>
      </c>
      <c r="F44" s="755">
        <v>2098.6433531746029</v>
      </c>
      <c r="G44" s="754">
        <v>72.2</v>
      </c>
      <c r="H44" s="755">
        <v>1559.4909972299167</v>
      </c>
      <c r="I44" s="754">
        <v>137.1</v>
      </c>
      <c r="J44" s="755">
        <v>1147.65195720885</v>
      </c>
      <c r="K44" s="754" t="s">
        <v>127</v>
      </c>
      <c r="L44" s="755" t="s">
        <v>127</v>
      </c>
      <c r="M44" s="754" t="s">
        <v>127</v>
      </c>
      <c r="N44" s="755" t="s">
        <v>127</v>
      </c>
      <c r="O44" s="754">
        <v>47.3</v>
      </c>
      <c r="P44" s="755">
        <v>884.82558139534888</v>
      </c>
      <c r="Q44" s="754">
        <v>366.2</v>
      </c>
      <c r="R44" s="755">
        <v>779.11865101037677</v>
      </c>
      <c r="S44" s="754">
        <v>656.4</v>
      </c>
      <c r="T44" s="753">
        <v>1017.0905697745278</v>
      </c>
    </row>
    <row r="45" spans="1:20" ht="15" thickBot="1" x14ac:dyDescent="0.35">
      <c r="A45" s="1646"/>
      <c r="B45" s="752" t="s">
        <v>42</v>
      </c>
      <c r="C45" s="751">
        <v>493</v>
      </c>
      <c r="D45" s="750">
        <v>1267.0304259634888</v>
      </c>
      <c r="E45" s="749">
        <v>59.5</v>
      </c>
      <c r="F45" s="750">
        <v>1707.09243697479</v>
      </c>
      <c r="G45" s="749">
        <v>99.6</v>
      </c>
      <c r="H45" s="750">
        <v>1429.6176372155289</v>
      </c>
      <c r="I45" s="749">
        <v>322.60000000000002</v>
      </c>
      <c r="J45" s="750">
        <v>1149.3482641041537</v>
      </c>
      <c r="K45" s="749">
        <v>3.6</v>
      </c>
      <c r="L45" s="750">
        <v>930.11574074074076</v>
      </c>
      <c r="M45" s="749">
        <v>7.7</v>
      </c>
      <c r="N45" s="750">
        <v>851.41774891774901</v>
      </c>
      <c r="O45" s="749">
        <v>30.9</v>
      </c>
      <c r="P45" s="750">
        <v>1301.9714131607336</v>
      </c>
      <c r="Q45" s="749">
        <v>493.9</v>
      </c>
      <c r="R45" s="750">
        <v>741.72234595397185</v>
      </c>
      <c r="S45" s="749">
        <v>1017.8</v>
      </c>
      <c r="T45" s="748">
        <v>1013.1789971834677</v>
      </c>
    </row>
    <row r="46" spans="1:20" ht="15" thickBot="1" x14ac:dyDescent="0.35">
      <c r="A46" s="1647"/>
      <c r="B46" s="747" t="s">
        <v>160</v>
      </c>
      <c r="C46" s="746">
        <v>9588.3000000000011</v>
      </c>
      <c r="D46" s="745">
        <v>1513.5986740784774</v>
      </c>
      <c r="E46" s="745">
        <v>1448.9999999999998</v>
      </c>
      <c r="F46" s="745">
        <v>2228.6719576719579</v>
      </c>
      <c r="G46" s="745">
        <v>2443.2000000000003</v>
      </c>
      <c r="H46" s="745">
        <v>1700.2781870770571</v>
      </c>
      <c r="I46" s="745">
        <v>5248.1</v>
      </c>
      <c r="J46" s="745">
        <v>1267.8476496255787</v>
      </c>
      <c r="K46" s="745">
        <v>254.9</v>
      </c>
      <c r="L46" s="745">
        <v>1086.303125408657</v>
      </c>
      <c r="M46" s="745">
        <v>193.1</v>
      </c>
      <c r="N46" s="745">
        <v>1028.9120490246848</v>
      </c>
      <c r="O46" s="745">
        <v>1442.9000000000003</v>
      </c>
      <c r="P46" s="745">
        <v>1260.5748261602787</v>
      </c>
      <c r="Q46" s="745">
        <v>9616.4999999999982</v>
      </c>
      <c r="R46" s="745">
        <v>870.73181510944744</v>
      </c>
      <c r="S46" s="745">
        <v>20647.7</v>
      </c>
      <c r="T46" s="744">
        <v>1196.5068304621498</v>
      </c>
    </row>
    <row r="47" spans="1:20" ht="15" thickBot="1" x14ac:dyDescent="0.35">
      <c r="A47" s="1645">
        <v>2018</v>
      </c>
      <c r="B47" s="747" t="s">
        <v>62</v>
      </c>
      <c r="C47" s="763">
        <v>2078.1999999999998</v>
      </c>
      <c r="D47" s="762">
        <v>1737.7589179738879</v>
      </c>
      <c r="E47" s="761">
        <v>301.2</v>
      </c>
      <c r="F47" s="762">
        <v>2705.9769256308105</v>
      </c>
      <c r="G47" s="761">
        <v>481.9</v>
      </c>
      <c r="H47" s="762">
        <v>1984.5033547762332</v>
      </c>
      <c r="I47" s="761">
        <v>1125.9000000000001</v>
      </c>
      <c r="J47" s="762">
        <v>1464.9893418598451</v>
      </c>
      <c r="K47" s="761">
        <v>100.3</v>
      </c>
      <c r="L47" s="762">
        <v>1129.4998338318378</v>
      </c>
      <c r="M47" s="761">
        <v>68.900000000000006</v>
      </c>
      <c r="N47" s="762">
        <v>1122.1746492501209</v>
      </c>
      <c r="O47" s="761">
        <v>395.8</v>
      </c>
      <c r="P47" s="762">
        <v>1390.3442395149066</v>
      </c>
      <c r="Q47" s="761">
        <v>1956.4</v>
      </c>
      <c r="R47" s="762">
        <v>1041.2966843862876</v>
      </c>
      <c r="S47" s="761">
        <v>4430.3999999999996</v>
      </c>
      <c r="T47" s="760">
        <v>1399.1742656795475</v>
      </c>
    </row>
    <row r="48" spans="1:20" x14ac:dyDescent="0.3">
      <c r="A48" s="1646"/>
      <c r="B48" s="759" t="s">
        <v>68</v>
      </c>
      <c r="C48" s="756">
        <v>669.2</v>
      </c>
      <c r="D48" s="755">
        <v>1934.5818390117554</v>
      </c>
      <c r="E48" s="754">
        <v>102.7</v>
      </c>
      <c r="F48" s="755">
        <v>3006.5100616682898</v>
      </c>
      <c r="G48" s="754">
        <v>149.80000000000001</v>
      </c>
      <c r="H48" s="755">
        <v>2155.3788384512682</v>
      </c>
      <c r="I48" s="754">
        <v>333.3</v>
      </c>
      <c r="J48" s="755">
        <v>1647.55700570057</v>
      </c>
      <c r="K48" s="754">
        <v>66.7</v>
      </c>
      <c r="L48" s="755">
        <v>1437.9472763618189</v>
      </c>
      <c r="M48" s="754">
        <v>16.7</v>
      </c>
      <c r="N48" s="755">
        <v>1074.0119760479042</v>
      </c>
      <c r="O48" s="754">
        <v>127.3</v>
      </c>
      <c r="P48" s="755">
        <v>1698.1480754124116</v>
      </c>
      <c r="Q48" s="754">
        <v>704</v>
      </c>
      <c r="R48" s="755">
        <v>929.317353219697</v>
      </c>
      <c r="S48" s="754">
        <v>1500.5</v>
      </c>
      <c r="T48" s="753">
        <v>1442.876263467733</v>
      </c>
    </row>
    <row r="49" spans="1:20" x14ac:dyDescent="0.3">
      <c r="A49" s="1646"/>
      <c r="B49" s="757" t="s">
        <v>46</v>
      </c>
      <c r="C49" s="756">
        <v>533.6</v>
      </c>
      <c r="D49" s="755">
        <v>1383.2171414292852</v>
      </c>
      <c r="E49" s="754">
        <v>55.7</v>
      </c>
      <c r="F49" s="755">
        <v>2216.4811490125671</v>
      </c>
      <c r="G49" s="754">
        <v>131</v>
      </c>
      <c r="H49" s="755">
        <v>1606.7099236641222</v>
      </c>
      <c r="I49" s="754">
        <v>309.5</v>
      </c>
      <c r="J49" s="755">
        <v>1183.4878836833602</v>
      </c>
      <c r="K49" s="754">
        <v>9.9</v>
      </c>
      <c r="L49" s="755">
        <v>1000.513468013468</v>
      </c>
      <c r="M49" s="754">
        <v>27.5</v>
      </c>
      <c r="N49" s="755">
        <v>1016.4757575757576</v>
      </c>
      <c r="O49" s="754">
        <v>27.6</v>
      </c>
      <c r="P49" s="755">
        <v>1035.8272946859904</v>
      </c>
      <c r="Q49" s="754">
        <v>471.4</v>
      </c>
      <c r="R49" s="755">
        <v>746.65446895771458</v>
      </c>
      <c r="S49" s="754">
        <v>1032.5999999999999</v>
      </c>
      <c r="T49" s="753">
        <v>1083.3298631286721</v>
      </c>
    </row>
    <row r="50" spans="1:20" x14ac:dyDescent="0.3">
      <c r="A50" s="1646"/>
      <c r="B50" s="757" t="s">
        <v>70</v>
      </c>
      <c r="C50" s="756">
        <v>293.3</v>
      </c>
      <c r="D50" s="755">
        <v>1381.4530060234117</v>
      </c>
      <c r="E50" s="754">
        <v>49.8</v>
      </c>
      <c r="F50" s="755">
        <v>1933.9675368139224</v>
      </c>
      <c r="G50" s="754">
        <v>55</v>
      </c>
      <c r="H50" s="755">
        <v>1505.7818181818182</v>
      </c>
      <c r="I50" s="754">
        <v>181.1</v>
      </c>
      <c r="J50" s="755">
        <v>1206.9496594883121</v>
      </c>
      <c r="K50" s="754">
        <v>1.3</v>
      </c>
      <c r="L50" s="755">
        <v>1164.6153846153845</v>
      </c>
      <c r="M50" s="754">
        <v>6.1</v>
      </c>
      <c r="N50" s="755">
        <v>976.72131147540995</v>
      </c>
      <c r="O50" s="754">
        <v>2.6</v>
      </c>
      <c r="P50" s="755">
        <v>1732.2756410256409</v>
      </c>
      <c r="Q50" s="754">
        <v>167.6</v>
      </c>
      <c r="R50" s="755">
        <v>962.23548130469374</v>
      </c>
      <c r="S50" s="754">
        <v>463.5</v>
      </c>
      <c r="T50" s="753">
        <v>1231.8333333333333</v>
      </c>
    </row>
    <row r="51" spans="1:20" x14ac:dyDescent="0.3">
      <c r="A51" s="1646"/>
      <c r="B51" s="757" t="s">
        <v>246</v>
      </c>
      <c r="C51" s="756">
        <v>214.5</v>
      </c>
      <c r="D51" s="755">
        <v>1647.8655788655788</v>
      </c>
      <c r="E51" s="754">
        <v>26.7</v>
      </c>
      <c r="F51" s="758">
        <v>2664.8158551810238</v>
      </c>
      <c r="G51" s="754">
        <v>44.5</v>
      </c>
      <c r="H51" s="755">
        <v>1875.6741573033707</v>
      </c>
      <c r="I51" s="754">
        <v>133.80000000000001</v>
      </c>
      <c r="J51" s="755">
        <v>1411.2232187344296</v>
      </c>
      <c r="K51" s="754">
        <v>9.5</v>
      </c>
      <c r="L51" s="755">
        <v>1055.5175438596491</v>
      </c>
      <c r="M51" s="754">
        <v>0</v>
      </c>
      <c r="N51" s="755" t="s">
        <v>127</v>
      </c>
      <c r="O51" s="754">
        <v>38.5</v>
      </c>
      <c r="P51" s="755">
        <v>1297.8051948051948</v>
      </c>
      <c r="Q51" s="754">
        <v>355.1</v>
      </c>
      <c r="R51" s="755">
        <v>840.03332394630615</v>
      </c>
      <c r="S51" s="754">
        <v>608.1</v>
      </c>
      <c r="T51" s="753">
        <v>1153.9689195855944</v>
      </c>
    </row>
    <row r="52" spans="1:20" x14ac:dyDescent="0.3">
      <c r="A52" s="1646"/>
      <c r="B52" s="757" t="s">
        <v>64</v>
      </c>
      <c r="C52" s="756">
        <v>515.6</v>
      </c>
      <c r="D52" s="755">
        <v>1469.8535686578743</v>
      </c>
      <c r="E52" s="754">
        <v>67.2</v>
      </c>
      <c r="F52" s="755">
        <v>1994.5262896825395</v>
      </c>
      <c r="G52" s="754">
        <v>152.19999999999999</v>
      </c>
      <c r="H52" s="755">
        <v>1626.1826544021026</v>
      </c>
      <c r="I52" s="754">
        <v>285.89999999999998</v>
      </c>
      <c r="J52" s="755">
        <v>1277.9480004663635</v>
      </c>
      <c r="K52" s="754">
        <v>0</v>
      </c>
      <c r="L52" s="755" t="s">
        <v>127</v>
      </c>
      <c r="M52" s="754">
        <v>10.3</v>
      </c>
      <c r="N52" s="755">
        <v>1063.495145631068</v>
      </c>
      <c r="O52" s="754">
        <v>3.8</v>
      </c>
      <c r="P52" s="755">
        <v>1426.9078947368423</v>
      </c>
      <c r="Q52" s="754">
        <v>378.5</v>
      </c>
      <c r="R52" s="755">
        <v>941.72214883311324</v>
      </c>
      <c r="S52" s="754">
        <v>897.9</v>
      </c>
      <c r="T52" s="753">
        <v>1247.0437502320228</v>
      </c>
    </row>
    <row r="53" spans="1:20" x14ac:dyDescent="0.3">
      <c r="A53" s="1646"/>
      <c r="B53" s="757" t="s">
        <v>66</v>
      </c>
      <c r="C53" s="756">
        <v>506.2</v>
      </c>
      <c r="D53" s="755">
        <v>1399.6658106150401</v>
      </c>
      <c r="E53" s="754">
        <v>67.400000000000006</v>
      </c>
      <c r="F53" s="755">
        <v>1784.1580118694362</v>
      </c>
      <c r="G53" s="754">
        <v>141.1</v>
      </c>
      <c r="H53" s="755">
        <v>1639.81396172927</v>
      </c>
      <c r="I53" s="754">
        <v>290.7</v>
      </c>
      <c r="J53" s="755">
        <v>1203.6790505675956</v>
      </c>
      <c r="K53" s="754">
        <v>1.2</v>
      </c>
      <c r="L53" s="755">
        <v>883.40277777777783</v>
      </c>
      <c r="M53" s="754">
        <v>5.8</v>
      </c>
      <c r="N53" s="755">
        <v>1019.1810344827586</v>
      </c>
      <c r="O53" s="754">
        <v>11.5</v>
      </c>
      <c r="P53" s="755">
        <v>999.65942028985501</v>
      </c>
      <c r="Q53" s="754">
        <v>494.9</v>
      </c>
      <c r="R53" s="755">
        <v>793.75934532228746</v>
      </c>
      <c r="S53" s="754">
        <v>1012.6</v>
      </c>
      <c r="T53" s="753">
        <v>1098.9911284482191</v>
      </c>
    </row>
    <row r="54" spans="1:20" x14ac:dyDescent="0.3">
      <c r="A54" s="1646"/>
      <c r="B54" s="757" t="s">
        <v>58</v>
      </c>
      <c r="C54" s="756">
        <v>285.3</v>
      </c>
      <c r="D54" s="755">
        <v>1529.0883864937493</v>
      </c>
      <c r="E54" s="754">
        <v>45.1</v>
      </c>
      <c r="F54" s="755">
        <v>2024.3366592756836</v>
      </c>
      <c r="G54" s="754">
        <v>86.9</v>
      </c>
      <c r="H54" s="755">
        <v>1773.9374760260835</v>
      </c>
      <c r="I54" s="754">
        <v>151.19999999999999</v>
      </c>
      <c r="J54" s="755">
        <v>1247.6162918871253</v>
      </c>
      <c r="K54" s="754">
        <v>1.6</v>
      </c>
      <c r="L54" s="755">
        <v>1007.2395833333334</v>
      </c>
      <c r="M54" s="754">
        <v>0.5</v>
      </c>
      <c r="N54" s="755">
        <v>1090</v>
      </c>
      <c r="O54" s="754">
        <v>11.3</v>
      </c>
      <c r="P54" s="755">
        <v>1262.5368731563422</v>
      </c>
      <c r="Q54" s="754">
        <v>207.4</v>
      </c>
      <c r="R54" s="755">
        <v>1007.7213918354227</v>
      </c>
      <c r="S54" s="754">
        <v>504</v>
      </c>
      <c r="T54" s="753">
        <v>1308.5654761904761</v>
      </c>
    </row>
    <row r="55" spans="1:20" x14ac:dyDescent="0.3">
      <c r="A55" s="1646"/>
      <c r="B55" s="757" t="s">
        <v>50</v>
      </c>
      <c r="C55" s="756">
        <v>969.3</v>
      </c>
      <c r="D55" s="755">
        <v>1666.3048075931085</v>
      </c>
      <c r="E55" s="754">
        <v>162.69999999999999</v>
      </c>
      <c r="F55" s="755">
        <v>2525.9613808645772</v>
      </c>
      <c r="G55" s="754">
        <v>292.8</v>
      </c>
      <c r="H55" s="755">
        <v>1764.6843693078324</v>
      </c>
      <c r="I55" s="754">
        <v>498</v>
      </c>
      <c r="J55" s="755">
        <v>1345.8259705488622</v>
      </c>
      <c r="K55" s="754">
        <v>7.3</v>
      </c>
      <c r="L55" s="755">
        <v>1126.1757990867579</v>
      </c>
      <c r="M55" s="754">
        <v>8.5</v>
      </c>
      <c r="N55" s="755">
        <v>1062.7450980392157</v>
      </c>
      <c r="O55" s="754">
        <v>354.6</v>
      </c>
      <c r="P55" s="755">
        <v>1319.7081218274111</v>
      </c>
      <c r="Q55" s="754">
        <v>1131.3</v>
      </c>
      <c r="R55" s="755">
        <v>971.62652111140585</v>
      </c>
      <c r="S55" s="754">
        <v>2455.1999999999998</v>
      </c>
      <c r="T55" s="753">
        <v>1296.1546241989793</v>
      </c>
    </row>
    <row r="56" spans="1:20" x14ac:dyDescent="0.3">
      <c r="A56" s="1646"/>
      <c r="B56" s="757" t="s">
        <v>52</v>
      </c>
      <c r="C56" s="756">
        <v>757.1</v>
      </c>
      <c r="D56" s="755">
        <v>1835.0711046537226</v>
      </c>
      <c r="E56" s="754">
        <v>118.9</v>
      </c>
      <c r="F56" s="755">
        <v>2936.5545276142416</v>
      </c>
      <c r="G56" s="754">
        <v>244.8</v>
      </c>
      <c r="H56" s="755">
        <v>2018.1576797385621</v>
      </c>
      <c r="I56" s="754">
        <v>384.6</v>
      </c>
      <c r="J56" s="755">
        <v>1394.6671866874674</v>
      </c>
      <c r="K56" s="754">
        <v>1.5</v>
      </c>
      <c r="L56" s="755">
        <v>1361.5</v>
      </c>
      <c r="M56" s="754">
        <v>7.3</v>
      </c>
      <c r="N56" s="755">
        <v>1054.7602739726028</v>
      </c>
      <c r="O56" s="754">
        <v>123.3</v>
      </c>
      <c r="P56" s="755">
        <v>1456.4267369559341</v>
      </c>
      <c r="Q56" s="754">
        <v>823.6</v>
      </c>
      <c r="R56" s="755">
        <v>936.56386595434685</v>
      </c>
      <c r="S56" s="754">
        <v>1704</v>
      </c>
      <c r="T56" s="753">
        <v>1373.3942194835681</v>
      </c>
    </row>
    <row r="57" spans="1:20" x14ac:dyDescent="0.3">
      <c r="A57" s="1646"/>
      <c r="B57" s="757" t="s">
        <v>78</v>
      </c>
      <c r="C57" s="756">
        <v>587.9</v>
      </c>
      <c r="D57" s="755">
        <v>1644.6062255485629</v>
      </c>
      <c r="E57" s="754">
        <v>90.8</v>
      </c>
      <c r="F57" s="755">
        <v>2546.2656020558002</v>
      </c>
      <c r="G57" s="754">
        <v>155.6</v>
      </c>
      <c r="H57" s="755">
        <v>1799.2196872322195</v>
      </c>
      <c r="I57" s="754">
        <v>302.60000000000002</v>
      </c>
      <c r="J57" s="755">
        <v>1366.6286627010352</v>
      </c>
      <c r="K57" s="754">
        <v>9.9</v>
      </c>
      <c r="L57" s="755">
        <v>1130.3114478114478</v>
      </c>
      <c r="M57" s="754">
        <v>29</v>
      </c>
      <c r="N57" s="755">
        <v>1068.0201149425286</v>
      </c>
      <c r="O57" s="754">
        <v>152.69999999999999</v>
      </c>
      <c r="P57" s="755">
        <v>1411.6421087098888</v>
      </c>
      <c r="Q57" s="754">
        <v>709.8</v>
      </c>
      <c r="R57" s="755">
        <v>915.1798628721707</v>
      </c>
      <c r="S57" s="754">
        <v>1450.4</v>
      </c>
      <c r="T57" s="753">
        <v>1263.1111532450816</v>
      </c>
    </row>
    <row r="58" spans="1:20" x14ac:dyDescent="0.3">
      <c r="A58" s="1646"/>
      <c r="B58" s="757" t="s">
        <v>56</v>
      </c>
      <c r="C58" s="756">
        <v>115</v>
      </c>
      <c r="D58" s="755">
        <v>1422.6159420289857</v>
      </c>
      <c r="E58" s="754">
        <v>25.6</v>
      </c>
      <c r="F58" s="755">
        <v>1749.9772135416667</v>
      </c>
      <c r="G58" s="754">
        <v>26.4</v>
      </c>
      <c r="H58" s="755">
        <v>1526.8434343434344</v>
      </c>
      <c r="I58" s="754">
        <v>62.6</v>
      </c>
      <c r="J58" s="755">
        <v>1247.466719914803</v>
      </c>
      <c r="K58" s="754">
        <v>0.4</v>
      </c>
      <c r="L58" s="755">
        <v>1003.3333333333334</v>
      </c>
      <c r="M58" s="754">
        <v>0</v>
      </c>
      <c r="N58" s="755" t="s">
        <v>127</v>
      </c>
      <c r="O58" s="754">
        <v>23.9</v>
      </c>
      <c r="P58" s="755">
        <v>1466.6631799163181</v>
      </c>
      <c r="Q58" s="754">
        <v>147.9</v>
      </c>
      <c r="R58" s="755">
        <v>920.08620689655163</v>
      </c>
      <c r="S58" s="754">
        <v>286.8</v>
      </c>
      <c r="T58" s="753">
        <v>1167.1367968386796</v>
      </c>
    </row>
    <row r="59" spans="1:20" x14ac:dyDescent="0.3">
      <c r="A59" s="1646"/>
      <c r="B59" s="757" t="s">
        <v>42</v>
      </c>
      <c r="C59" s="756">
        <v>482.1</v>
      </c>
      <c r="D59" s="755">
        <v>1339.012652976561</v>
      </c>
      <c r="E59" s="754">
        <v>54.8</v>
      </c>
      <c r="F59" s="755">
        <v>1805.050182481752</v>
      </c>
      <c r="G59" s="754">
        <v>101.2</v>
      </c>
      <c r="H59" s="755">
        <v>1491.4970355731223</v>
      </c>
      <c r="I59" s="754">
        <v>314.39999999999998</v>
      </c>
      <c r="J59" s="755">
        <v>1224.2236535199322</v>
      </c>
      <c r="K59" s="754">
        <v>2.7</v>
      </c>
      <c r="L59" s="755">
        <v>1016.2654320987654</v>
      </c>
      <c r="M59" s="754">
        <v>9</v>
      </c>
      <c r="N59" s="755">
        <v>893.54629629629619</v>
      </c>
      <c r="O59" s="754">
        <v>28</v>
      </c>
      <c r="P59" s="755">
        <v>1403.9196428571429</v>
      </c>
      <c r="Q59" s="754">
        <v>488.1</v>
      </c>
      <c r="R59" s="755">
        <v>803.03865328143138</v>
      </c>
      <c r="S59" s="754">
        <v>998.2</v>
      </c>
      <c r="T59" s="753">
        <v>1078.7526714753221</v>
      </c>
    </row>
    <row r="60" spans="1:20" x14ac:dyDescent="0.3">
      <c r="A60" s="1646"/>
      <c r="B60" s="757" t="s">
        <v>48</v>
      </c>
      <c r="C60" s="756">
        <v>439.6</v>
      </c>
      <c r="D60" s="755">
        <v>1501.7005990294208</v>
      </c>
      <c r="E60" s="754">
        <v>62.9</v>
      </c>
      <c r="F60" s="755">
        <v>2078.4366719660838</v>
      </c>
      <c r="G60" s="754">
        <v>128</v>
      </c>
      <c r="H60" s="755">
        <v>1674.2291666666667</v>
      </c>
      <c r="I60" s="754">
        <v>241.4</v>
      </c>
      <c r="J60" s="755">
        <v>1272.134424192212</v>
      </c>
      <c r="K60" s="754">
        <v>0.3</v>
      </c>
      <c r="L60" s="755">
        <v>1142.7777777777778</v>
      </c>
      <c r="M60" s="754">
        <v>7</v>
      </c>
      <c r="N60" s="755">
        <v>1096.6428571428571</v>
      </c>
      <c r="O60" s="754">
        <v>78.5</v>
      </c>
      <c r="P60" s="755">
        <v>892.80254777070058</v>
      </c>
      <c r="Q60" s="754">
        <v>582.29999999999995</v>
      </c>
      <c r="R60" s="755">
        <v>859.02183868567181</v>
      </c>
      <c r="S60" s="754">
        <v>1100.4000000000001</v>
      </c>
      <c r="T60" s="753">
        <v>1118.1761177753544</v>
      </c>
    </row>
    <row r="61" spans="1:20" x14ac:dyDescent="0.3">
      <c r="A61" s="1646"/>
      <c r="B61" s="757" t="s">
        <v>54</v>
      </c>
      <c r="C61" s="756">
        <v>234.4</v>
      </c>
      <c r="D61" s="755">
        <v>1486.8924203640499</v>
      </c>
      <c r="E61" s="754">
        <v>31.4</v>
      </c>
      <c r="F61" s="755">
        <v>2166.3826963906581</v>
      </c>
      <c r="G61" s="754">
        <v>71.599999999999994</v>
      </c>
      <c r="H61" s="755">
        <v>1672.3324022346369</v>
      </c>
      <c r="I61" s="754">
        <v>131.4</v>
      </c>
      <c r="J61" s="755">
        <v>1223.4715880263825</v>
      </c>
      <c r="K61" s="754">
        <v>0</v>
      </c>
      <c r="L61" s="755" t="s">
        <v>127</v>
      </c>
      <c r="M61" s="754">
        <v>0</v>
      </c>
      <c r="N61" s="755" t="s">
        <v>127</v>
      </c>
      <c r="O61" s="754">
        <v>46.2</v>
      </c>
      <c r="P61" s="755">
        <v>908.25216450216442</v>
      </c>
      <c r="Q61" s="754">
        <v>348.3</v>
      </c>
      <c r="R61" s="755">
        <v>822.96942291128335</v>
      </c>
      <c r="S61" s="754">
        <v>628.9</v>
      </c>
      <c r="T61" s="753">
        <v>1076.6880002120104</v>
      </c>
    </row>
    <row r="62" spans="1:20" x14ac:dyDescent="0.3">
      <c r="A62" s="1646"/>
      <c r="B62" s="757" t="s">
        <v>74</v>
      </c>
      <c r="C62" s="756">
        <v>187.5</v>
      </c>
      <c r="D62" s="755">
        <v>1260.9115555555557</v>
      </c>
      <c r="E62" s="754">
        <v>34.6</v>
      </c>
      <c r="F62" s="755">
        <v>1498.5717726396915</v>
      </c>
      <c r="G62" s="754">
        <v>45.4</v>
      </c>
      <c r="H62" s="758">
        <v>1364.1281204111601</v>
      </c>
      <c r="I62" s="754">
        <v>92.5</v>
      </c>
      <c r="J62" s="755">
        <v>1157.6819819819818</v>
      </c>
      <c r="K62" s="754">
        <v>15</v>
      </c>
      <c r="L62" s="755">
        <v>1036.8888888888889</v>
      </c>
      <c r="M62" s="754">
        <v>0</v>
      </c>
      <c r="N62" s="755" t="s">
        <v>127</v>
      </c>
      <c r="O62" s="754">
        <v>10.7</v>
      </c>
      <c r="P62" s="755">
        <v>1148.9485981308412</v>
      </c>
      <c r="Q62" s="754">
        <v>96.9</v>
      </c>
      <c r="R62" s="755">
        <v>962.09236326109385</v>
      </c>
      <c r="S62" s="754">
        <v>295.10000000000002</v>
      </c>
      <c r="T62" s="753">
        <v>1158.7306562747092</v>
      </c>
    </row>
    <row r="63" spans="1:20" x14ac:dyDescent="0.3">
      <c r="A63" s="1646"/>
      <c r="B63" s="757" t="s">
        <v>76</v>
      </c>
      <c r="C63" s="756">
        <v>116.2</v>
      </c>
      <c r="D63" s="755">
        <v>1332.9224039013195</v>
      </c>
      <c r="E63" s="754">
        <v>18.100000000000001</v>
      </c>
      <c r="F63" s="755">
        <v>1826.4364640883978</v>
      </c>
      <c r="G63" s="754">
        <v>25.8</v>
      </c>
      <c r="H63" s="755">
        <v>1413.0200258397933</v>
      </c>
      <c r="I63" s="754">
        <v>60.6</v>
      </c>
      <c r="J63" s="755">
        <v>1203.8572607260726</v>
      </c>
      <c r="K63" s="754">
        <v>11.7</v>
      </c>
      <c r="L63" s="755">
        <v>1061.317663817664</v>
      </c>
      <c r="M63" s="754">
        <v>0</v>
      </c>
      <c r="N63" s="755" t="s">
        <v>127</v>
      </c>
      <c r="O63" s="754">
        <v>4.2</v>
      </c>
      <c r="P63" s="755">
        <v>983.61111111111097</v>
      </c>
      <c r="Q63" s="754">
        <v>95.6</v>
      </c>
      <c r="R63" s="755">
        <v>917.95850767085085</v>
      </c>
      <c r="S63" s="754">
        <v>216</v>
      </c>
      <c r="T63" s="753">
        <v>1142.4702932098764</v>
      </c>
    </row>
    <row r="64" spans="1:20" x14ac:dyDescent="0.3">
      <c r="A64" s="1646"/>
      <c r="B64" s="757" t="s">
        <v>40</v>
      </c>
      <c r="C64" s="756">
        <v>117.3</v>
      </c>
      <c r="D64" s="755">
        <v>1272.4396135265699</v>
      </c>
      <c r="E64" s="754">
        <v>28.2</v>
      </c>
      <c r="F64" s="755">
        <v>1613.1471631205675</v>
      </c>
      <c r="G64" s="754">
        <v>26.4</v>
      </c>
      <c r="H64" s="755">
        <v>1460.7512626262626</v>
      </c>
      <c r="I64" s="754">
        <v>60</v>
      </c>
      <c r="J64" s="755">
        <v>1050.5680555555557</v>
      </c>
      <c r="K64" s="754">
        <v>2.7</v>
      </c>
      <c r="L64" s="755">
        <v>803.14814814814815</v>
      </c>
      <c r="M64" s="754">
        <v>0</v>
      </c>
      <c r="N64" s="755" t="s">
        <v>127</v>
      </c>
      <c r="O64" s="754">
        <v>0</v>
      </c>
      <c r="P64" s="755" t="s">
        <v>127</v>
      </c>
      <c r="Q64" s="754">
        <v>73.5</v>
      </c>
      <c r="R64" s="755">
        <v>887.89002267573699</v>
      </c>
      <c r="S64" s="754">
        <v>190.8</v>
      </c>
      <c r="T64" s="753">
        <v>1124.3033717679943</v>
      </c>
    </row>
    <row r="65" spans="1:20" x14ac:dyDescent="0.3">
      <c r="A65" s="1646"/>
      <c r="B65" s="757" t="s">
        <v>152</v>
      </c>
      <c r="C65" s="756">
        <v>311.3</v>
      </c>
      <c r="D65" s="755">
        <v>1293.6749116607773</v>
      </c>
      <c r="E65" s="754">
        <v>51.1</v>
      </c>
      <c r="F65" s="755">
        <v>1553.8372472276581</v>
      </c>
      <c r="G65" s="754">
        <v>89.3</v>
      </c>
      <c r="H65" s="755">
        <v>1386.1095558044046</v>
      </c>
      <c r="I65" s="754">
        <v>156.1</v>
      </c>
      <c r="J65" s="755">
        <v>1176.9335895793295</v>
      </c>
      <c r="K65" s="754">
        <v>13.6</v>
      </c>
      <c r="L65" s="755">
        <v>1084.1789215686274</v>
      </c>
      <c r="M65" s="754">
        <v>1.2</v>
      </c>
      <c r="N65" s="755">
        <v>896.80555555555566</v>
      </c>
      <c r="O65" s="754">
        <v>1.1000000000000001</v>
      </c>
      <c r="P65" s="755">
        <v>937.5</v>
      </c>
      <c r="Q65" s="754">
        <v>197.8</v>
      </c>
      <c r="R65" s="755">
        <v>757.54971351533538</v>
      </c>
      <c r="S65" s="754">
        <v>510.2</v>
      </c>
      <c r="T65" s="753">
        <v>1085.0560237815237</v>
      </c>
    </row>
    <row r="66" spans="1:20" ht="15" thickBot="1" x14ac:dyDescent="0.35">
      <c r="A66" s="1646"/>
      <c r="B66" s="752" t="s">
        <v>60</v>
      </c>
      <c r="C66" s="751">
        <v>112.3</v>
      </c>
      <c r="D66" s="750">
        <v>1486.3564856040368</v>
      </c>
      <c r="E66" s="749">
        <v>22.2</v>
      </c>
      <c r="F66" s="750">
        <v>1883.5735735735736</v>
      </c>
      <c r="G66" s="749">
        <v>28.3</v>
      </c>
      <c r="H66" s="750">
        <v>1536.728504122497</v>
      </c>
      <c r="I66" s="749">
        <v>51.5</v>
      </c>
      <c r="J66" s="750">
        <v>1379.7621359223301</v>
      </c>
      <c r="K66" s="749">
        <v>10.3</v>
      </c>
      <c r="L66" s="750">
        <v>1024.789644012945</v>
      </c>
      <c r="M66" s="749">
        <v>0</v>
      </c>
      <c r="N66" s="750" t="s">
        <v>127</v>
      </c>
      <c r="O66" s="749">
        <v>3.3</v>
      </c>
      <c r="P66" s="750">
        <v>948.05555555555566</v>
      </c>
      <c r="Q66" s="749">
        <v>90.7</v>
      </c>
      <c r="R66" s="750">
        <v>900.41528849687609</v>
      </c>
      <c r="S66" s="749">
        <v>206.3</v>
      </c>
      <c r="T66" s="748">
        <v>1220.1361286152851</v>
      </c>
    </row>
    <row r="67" spans="1:20" ht="15" thickBot="1" x14ac:dyDescent="0.35">
      <c r="A67" s="1647"/>
      <c r="B67" s="747" t="s">
        <v>160</v>
      </c>
      <c r="C67" s="746">
        <v>9525.8999999999978</v>
      </c>
      <c r="D67" s="745">
        <v>1596.147669336581</v>
      </c>
      <c r="E67" s="745">
        <v>1417.1</v>
      </c>
      <c r="F67" s="745">
        <v>2360.9714675511023</v>
      </c>
      <c r="G67" s="745">
        <v>2478.0000000000005</v>
      </c>
      <c r="H67" s="745">
        <v>1779.3471213344092</v>
      </c>
      <c r="I67" s="745">
        <v>5167.0999999999995</v>
      </c>
      <c r="J67" s="745">
        <v>1340.2128531155452</v>
      </c>
      <c r="K67" s="745">
        <v>265.89999999999998</v>
      </c>
      <c r="L67" s="745">
        <v>1179.7630688228658</v>
      </c>
      <c r="M67" s="745">
        <v>197.8</v>
      </c>
      <c r="N67" s="745">
        <v>1067.1153522076172</v>
      </c>
      <c r="O67" s="745">
        <v>1444.9</v>
      </c>
      <c r="P67" s="745">
        <v>1350.1373220753453</v>
      </c>
      <c r="Q67" s="745">
        <v>9521.0999999999985</v>
      </c>
      <c r="R67" s="745">
        <v>921.53671844639814</v>
      </c>
      <c r="S67" s="745">
        <v>20491.899999999998</v>
      </c>
      <c r="T67" s="744">
        <v>1265.3584953079023</v>
      </c>
    </row>
    <row r="68" spans="1:20" x14ac:dyDescent="0.3">
      <c r="A68" s="1645">
        <v>2019</v>
      </c>
      <c r="B68" s="569" t="s">
        <v>40</v>
      </c>
      <c r="C68" s="743">
        <v>120.7</v>
      </c>
      <c r="D68" s="726">
        <v>1415.7746478873239</v>
      </c>
      <c r="E68" s="742">
        <v>28.2</v>
      </c>
      <c r="F68" s="726">
        <v>1831.3416075650118</v>
      </c>
      <c r="G68" s="742">
        <v>28.4</v>
      </c>
      <c r="H68" s="726">
        <v>1574.4894366197184</v>
      </c>
      <c r="I68" s="742">
        <v>60.4</v>
      </c>
      <c r="J68" s="726">
        <v>1174.9379139072848</v>
      </c>
      <c r="K68" s="742">
        <v>3.7</v>
      </c>
      <c r="L68" s="726">
        <v>961.73423423423412</v>
      </c>
      <c r="M68" s="742" t="s">
        <v>127</v>
      </c>
      <c r="N68" s="726" t="s">
        <v>127</v>
      </c>
      <c r="O68" s="742"/>
      <c r="P68" s="726" t="s">
        <v>127</v>
      </c>
      <c r="Q68" s="742">
        <v>72.099999999999994</v>
      </c>
      <c r="R68" s="726">
        <v>1125.6634304207121</v>
      </c>
      <c r="S68" s="742">
        <v>192.8</v>
      </c>
      <c r="T68" s="724">
        <v>1307.2838865836791</v>
      </c>
    </row>
    <row r="69" spans="1:20" x14ac:dyDescent="0.3">
      <c r="A69" s="1646"/>
      <c r="B69" s="569" t="s">
        <v>42</v>
      </c>
      <c r="C69" s="743">
        <v>469.8</v>
      </c>
      <c r="D69" s="726">
        <v>1484.5287001560948</v>
      </c>
      <c r="E69" s="742">
        <v>49.7</v>
      </c>
      <c r="F69" s="726">
        <v>1984.3494299128099</v>
      </c>
      <c r="G69" s="742">
        <v>102.1</v>
      </c>
      <c r="H69" s="726">
        <v>1612.1253672869736</v>
      </c>
      <c r="I69" s="742">
        <v>305.10000000000002</v>
      </c>
      <c r="J69" s="726">
        <v>1377.1514803889434</v>
      </c>
      <c r="K69" s="742">
        <v>2.7</v>
      </c>
      <c r="L69" s="726">
        <v>1165.7098765432099</v>
      </c>
      <c r="M69" s="742">
        <v>10.199999999999999</v>
      </c>
      <c r="N69" s="726">
        <v>1068.1454248366015</v>
      </c>
      <c r="O69" s="742">
        <v>25.5</v>
      </c>
      <c r="P69" s="726">
        <v>1415.0915032679738</v>
      </c>
      <c r="Q69" s="742">
        <v>482.7</v>
      </c>
      <c r="R69" s="726">
        <v>978.9923002555073</v>
      </c>
      <c r="S69" s="742">
        <v>978</v>
      </c>
      <c r="T69" s="724">
        <v>1233.2065439672801</v>
      </c>
    </row>
    <row r="70" spans="1:20" x14ac:dyDescent="0.3">
      <c r="A70" s="1646"/>
      <c r="B70" s="569" t="s">
        <v>152</v>
      </c>
      <c r="C70" s="743">
        <v>297.60000000000002</v>
      </c>
      <c r="D70" s="726">
        <v>1406.9147625448029</v>
      </c>
      <c r="E70" s="742">
        <v>47.8</v>
      </c>
      <c r="F70" s="726">
        <v>1672.0589260808927</v>
      </c>
      <c r="G70" s="742">
        <v>85</v>
      </c>
      <c r="H70" s="726">
        <v>1512.7</v>
      </c>
      <c r="I70" s="742">
        <v>151.69999999999999</v>
      </c>
      <c r="J70" s="726">
        <v>1289.3957372006155</v>
      </c>
      <c r="K70" s="742">
        <v>11.2</v>
      </c>
      <c r="L70" s="726">
        <v>1131.6964285714287</v>
      </c>
      <c r="M70" s="742">
        <v>1.9</v>
      </c>
      <c r="N70" s="726">
        <v>1009.2543859649123</v>
      </c>
      <c r="O70" s="742">
        <v>1</v>
      </c>
      <c r="P70" s="726">
        <v>1244.1666666666667</v>
      </c>
      <c r="Q70" s="742">
        <v>189.8</v>
      </c>
      <c r="R70" s="726">
        <v>855.85221285563739</v>
      </c>
      <c r="S70" s="742">
        <v>488.4</v>
      </c>
      <c r="T70" s="724">
        <v>1192.429873054873</v>
      </c>
    </row>
    <row r="71" spans="1:20" x14ac:dyDescent="0.3">
      <c r="A71" s="1646"/>
      <c r="B71" s="569" t="s">
        <v>46</v>
      </c>
      <c r="C71" s="743">
        <v>540.29999999999995</v>
      </c>
      <c r="D71" s="726">
        <v>1522.8479548399039</v>
      </c>
      <c r="E71" s="742">
        <v>59.3</v>
      </c>
      <c r="F71" s="726">
        <v>2368.3178752107929</v>
      </c>
      <c r="G71" s="742">
        <v>132.30000000000001</v>
      </c>
      <c r="H71" s="726">
        <v>1767.4848828420254</v>
      </c>
      <c r="I71" s="742">
        <v>311.5</v>
      </c>
      <c r="J71" s="726">
        <v>1309.629748528625</v>
      </c>
      <c r="K71" s="742">
        <v>8.6999999999999993</v>
      </c>
      <c r="L71" s="726">
        <v>1063.9176245210729</v>
      </c>
      <c r="M71" s="742">
        <v>28.5</v>
      </c>
      <c r="N71" s="726">
        <v>1098.578947368421</v>
      </c>
      <c r="O71" s="742">
        <v>28.7</v>
      </c>
      <c r="P71" s="726">
        <v>1234.419279907085</v>
      </c>
      <c r="Q71" s="742">
        <v>461.4</v>
      </c>
      <c r="R71" s="726">
        <v>896.02134807108803</v>
      </c>
      <c r="S71" s="742">
        <v>1030.4000000000001</v>
      </c>
      <c r="T71" s="724">
        <v>1234.1293025362318</v>
      </c>
    </row>
    <row r="72" spans="1:20" x14ac:dyDescent="0.3">
      <c r="A72" s="1646"/>
      <c r="B72" s="569" t="s">
        <v>48</v>
      </c>
      <c r="C72" s="743">
        <v>437.6</v>
      </c>
      <c r="D72" s="726">
        <v>1576.5556444241317</v>
      </c>
      <c r="E72" s="742">
        <v>61.1</v>
      </c>
      <c r="F72" s="726">
        <v>2123.6415711947625</v>
      </c>
      <c r="G72" s="742">
        <v>136.6</v>
      </c>
      <c r="H72" s="726">
        <v>1733.4760858955588</v>
      </c>
      <c r="I72" s="742">
        <v>232.8</v>
      </c>
      <c r="J72" s="726">
        <v>1352.8128579610536</v>
      </c>
      <c r="K72" s="742">
        <v>1</v>
      </c>
      <c r="L72" s="726">
        <v>1141.5833333333333</v>
      </c>
      <c r="M72" s="742">
        <v>6.1</v>
      </c>
      <c r="N72" s="726">
        <v>1192.9508196721313</v>
      </c>
      <c r="O72" s="742">
        <v>79.2</v>
      </c>
      <c r="P72" s="726">
        <v>1016.9170875420874</v>
      </c>
      <c r="Q72" s="742">
        <v>577.79999999999995</v>
      </c>
      <c r="R72" s="726">
        <v>931.31980500749978</v>
      </c>
      <c r="S72" s="742">
        <v>1094.5999999999999</v>
      </c>
      <c r="T72" s="724">
        <v>1195.4660758876912</v>
      </c>
    </row>
    <row r="73" spans="1:20" x14ac:dyDescent="0.3">
      <c r="A73" s="1646"/>
      <c r="B73" s="569" t="s">
        <v>50</v>
      </c>
      <c r="C73" s="743">
        <v>955.5</v>
      </c>
      <c r="D73" s="726">
        <v>1826.844671201814</v>
      </c>
      <c r="E73" s="742">
        <v>164.5</v>
      </c>
      <c r="F73" s="726">
        <v>2708.1626139817631</v>
      </c>
      <c r="G73" s="742">
        <v>279</v>
      </c>
      <c r="H73" s="726">
        <v>1968.5206093189963</v>
      </c>
      <c r="I73" s="742">
        <v>496.5</v>
      </c>
      <c r="J73" s="726">
        <v>1473.3338368580062</v>
      </c>
      <c r="K73" s="742">
        <v>7.7</v>
      </c>
      <c r="L73" s="726">
        <v>1241.6017316017317</v>
      </c>
      <c r="M73" s="742">
        <v>7.8</v>
      </c>
      <c r="N73" s="726">
        <v>1252.5</v>
      </c>
      <c r="O73" s="742">
        <v>346.5</v>
      </c>
      <c r="P73" s="726">
        <v>1470.1000481000481</v>
      </c>
      <c r="Q73" s="742">
        <v>1119.5</v>
      </c>
      <c r="R73" s="726">
        <v>1100.9918862587465</v>
      </c>
      <c r="S73" s="742">
        <v>2421.5</v>
      </c>
      <c r="T73" s="724">
        <v>1440.223071099181</v>
      </c>
    </row>
    <row r="74" spans="1:20" x14ac:dyDescent="0.3">
      <c r="A74" s="1646"/>
      <c r="B74" s="569" t="s">
        <v>52</v>
      </c>
      <c r="C74" s="743">
        <v>758.9</v>
      </c>
      <c r="D74" s="726">
        <v>1984.80959283173</v>
      </c>
      <c r="E74" s="742">
        <v>119.5</v>
      </c>
      <c r="F74" s="726">
        <v>3012.6931659693164</v>
      </c>
      <c r="G74" s="742">
        <v>250.9</v>
      </c>
      <c r="H74" s="726">
        <v>2212.6750365351404</v>
      </c>
      <c r="I74" s="742">
        <v>377.2</v>
      </c>
      <c r="J74" s="726">
        <v>1529.4167550371158</v>
      </c>
      <c r="K74" s="742">
        <v>2.1</v>
      </c>
      <c r="L74" s="726">
        <v>1406.9444444444443</v>
      </c>
      <c r="M74" s="742">
        <v>9.1999999999999993</v>
      </c>
      <c r="N74" s="726">
        <v>1222.2192028985507</v>
      </c>
      <c r="O74" s="742">
        <v>126.4</v>
      </c>
      <c r="P74" s="726">
        <v>1638.7256065400843</v>
      </c>
      <c r="Q74" s="742">
        <v>811.9</v>
      </c>
      <c r="R74" s="726">
        <v>1089.3834421316253</v>
      </c>
      <c r="S74" s="742">
        <v>1697.2</v>
      </c>
      <c r="T74" s="724">
        <v>1530.6842642784193</v>
      </c>
    </row>
    <row r="75" spans="1:20" x14ac:dyDescent="0.3">
      <c r="A75" s="1646"/>
      <c r="B75" s="569" t="s">
        <v>54</v>
      </c>
      <c r="C75" s="743">
        <v>230.6</v>
      </c>
      <c r="D75" s="726">
        <v>1757.7251373229258</v>
      </c>
      <c r="E75" s="742">
        <v>32.6</v>
      </c>
      <c r="F75" s="726">
        <v>2639.9923312883434</v>
      </c>
      <c r="G75" s="742">
        <v>67.599999999999994</v>
      </c>
      <c r="H75" s="726">
        <v>1957.8747534516767</v>
      </c>
      <c r="I75" s="742">
        <v>130.4</v>
      </c>
      <c r="J75" s="726">
        <v>1433.3997955010225</v>
      </c>
      <c r="K75" s="742" t="s">
        <v>127</v>
      </c>
      <c r="L75" s="726" t="s">
        <v>127</v>
      </c>
      <c r="M75" s="742" t="s">
        <v>127</v>
      </c>
      <c r="N75" s="726" t="s">
        <v>127</v>
      </c>
      <c r="O75" s="742">
        <v>42.9</v>
      </c>
      <c r="P75" s="726">
        <v>1042.808857808858</v>
      </c>
      <c r="Q75" s="742">
        <v>342.2</v>
      </c>
      <c r="R75" s="726">
        <v>949.99512955386717</v>
      </c>
      <c r="S75" s="742">
        <v>615.70000000000005</v>
      </c>
      <c r="T75" s="724">
        <v>1258.9836771154783</v>
      </c>
    </row>
    <row r="76" spans="1:20" x14ac:dyDescent="0.3">
      <c r="A76" s="1646"/>
      <c r="B76" s="569" t="s">
        <v>56</v>
      </c>
      <c r="C76" s="743">
        <v>112.5</v>
      </c>
      <c r="D76" s="726">
        <v>1607.5333333333335</v>
      </c>
      <c r="E76" s="742">
        <v>22.5</v>
      </c>
      <c r="F76" s="726">
        <v>2003.148148148148</v>
      </c>
      <c r="G76" s="742">
        <v>29.4</v>
      </c>
      <c r="H76" s="726">
        <v>1670.6746031746034</v>
      </c>
      <c r="I76" s="742">
        <v>60.6</v>
      </c>
      <c r="J76" s="726">
        <v>1430.0137513751376</v>
      </c>
      <c r="K76" s="742" t="s">
        <v>127</v>
      </c>
      <c r="L76" s="726" t="s">
        <v>127</v>
      </c>
      <c r="M76" s="742" t="s">
        <v>127</v>
      </c>
      <c r="N76" s="726" t="s">
        <v>127</v>
      </c>
      <c r="O76" s="742">
        <v>29.1</v>
      </c>
      <c r="P76" s="726">
        <v>1739.2153493699886</v>
      </c>
      <c r="Q76" s="742">
        <v>142.30000000000001</v>
      </c>
      <c r="R76" s="726">
        <v>1104.8348559381586</v>
      </c>
      <c r="S76" s="742">
        <v>283.89999999999998</v>
      </c>
      <c r="T76" s="724">
        <v>1369.0618762475051</v>
      </c>
    </row>
    <row r="77" spans="1:20" x14ac:dyDescent="0.3">
      <c r="A77" s="1646"/>
      <c r="B77" s="569" t="s">
        <v>58</v>
      </c>
      <c r="C77" s="743">
        <v>271.39999999999998</v>
      </c>
      <c r="D77" s="726">
        <v>1674.1525423728815</v>
      </c>
      <c r="E77" s="742">
        <v>45.8</v>
      </c>
      <c r="F77" s="726">
        <v>2195.7805676855896</v>
      </c>
      <c r="G77" s="742">
        <v>85.9</v>
      </c>
      <c r="H77" s="726">
        <v>1855.5316259216142</v>
      </c>
      <c r="I77" s="742">
        <v>136.9</v>
      </c>
      <c r="J77" s="726">
        <v>1396.7500608716825</v>
      </c>
      <c r="K77" s="742">
        <v>2</v>
      </c>
      <c r="L77" s="726">
        <v>1152.9166666666667</v>
      </c>
      <c r="M77" s="742">
        <v>0.8</v>
      </c>
      <c r="N77" s="726">
        <v>1108.9583333333333</v>
      </c>
      <c r="O77" s="742">
        <v>11.9</v>
      </c>
      <c r="P77" s="726">
        <v>1449.1946778711483</v>
      </c>
      <c r="Q77" s="742">
        <v>206.9</v>
      </c>
      <c r="R77" s="726">
        <v>1157.0678266473335</v>
      </c>
      <c r="S77" s="742">
        <v>490.2</v>
      </c>
      <c r="T77" s="724">
        <v>1450.4442064463485</v>
      </c>
    </row>
    <row r="78" spans="1:20" x14ac:dyDescent="0.3">
      <c r="A78" s="1646"/>
      <c r="B78" s="569" t="s">
        <v>70</v>
      </c>
      <c r="C78" s="743">
        <v>304.7</v>
      </c>
      <c r="D78" s="726">
        <v>1531.8756153593697</v>
      </c>
      <c r="E78" s="742">
        <v>47.4</v>
      </c>
      <c r="F78" s="726">
        <v>2085.9071729957809</v>
      </c>
      <c r="G78" s="742">
        <v>62.2</v>
      </c>
      <c r="H78" s="726">
        <v>1677.0551982851018</v>
      </c>
      <c r="I78" s="742">
        <v>185.6</v>
      </c>
      <c r="J78" s="726">
        <v>1365.8741918103449</v>
      </c>
      <c r="K78" s="742">
        <v>0.8</v>
      </c>
      <c r="L78" s="726">
        <v>1401.9791666666667</v>
      </c>
      <c r="M78" s="742">
        <v>8.6999999999999993</v>
      </c>
      <c r="N78" s="726">
        <v>1028.7164750957857</v>
      </c>
      <c r="O78" s="742">
        <v>3.6</v>
      </c>
      <c r="P78" s="726">
        <v>1329.0277777777776</v>
      </c>
      <c r="Q78" s="742">
        <v>171.4</v>
      </c>
      <c r="R78" s="726">
        <v>1123.6498444185142</v>
      </c>
      <c r="S78" s="742">
        <v>479.7</v>
      </c>
      <c r="T78" s="724">
        <v>1384.4915224793274</v>
      </c>
    </row>
    <row r="79" spans="1:20" x14ac:dyDescent="0.3">
      <c r="A79" s="1646"/>
      <c r="B79" s="569" t="s">
        <v>60</v>
      </c>
      <c r="C79" s="743">
        <v>115</v>
      </c>
      <c r="D79" s="726">
        <v>1623.2246376811593</v>
      </c>
      <c r="E79" s="742">
        <v>23.3</v>
      </c>
      <c r="F79" s="726">
        <v>2028.5479256080114</v>
      </c>
      <c r="G79" s="742">
        <v>29.5</v>
      </c>
      <c r="H79" s="726">
        <v>1729.3728813559321</v>
      </c>
      <c r="I79" s="742">
        <v>52.6</v>
      </c>
      <c r="J79" s="726">
        <v>1477.031051964512</v>
      </c>
      <c r="K79" s="742">
        <v>9.6</v>
      </c>
      <c r="L79" s="726">
        <v>1114.3055555555557</v>
      </c>
      <c r="M79" s="742" t="s">
        <v>127</v>
      </c>
      <c r="N79" s="726" t="s">
        <v>127</v>
      </c>
      <c r="O79" s="742">
        <v>5.0999999999999996</v>
      </c>
      <c r="P79" s="726">
        <v>1226.4542483660132</v>
      </c>
      <c r="Q79" s="742">
        <v>89.8</v>
      </c>
      <c r="R79" s="726">
        <v>1019.5991091314031</v>
      </c>
      <c r="S79" s="742">
        <v>209.9</v>
      </c>
      <c r="T79" s="724">
        <v>1355.3394473558837</v>
      </c>
    </row>
    <row r="80" spans="1:20" x14ac:dyDescent="0.3">
      <c r="A80" s="1646"/>
      <c r="B80" s="569" t="s">
        <v>62</v>
      </c>
      <c r="C80" s="743">
        <v>2139.9</v>
      </c>
      <c r="D80" s="726">
        <v>1869.5156705141983</v>
      </c>
      <c r="E80" s="742">
        <v>308.8</v>
      </c>
      <c r="F80" s="726">
        <v>2814.0533246977543</v>
      </c>
      <c r="G80" s="742">
        <v>482.6</v>
      </c>
      <c r="H80" s="726">
        <v>2136.7951374499239</v>
      </c>
      <c r="I80" s="742">
        <v>1166.7</v>
      </c>
      <c r="J80" s="726">
        <v>1599.6901517099511</v>
      </c>
      <c r="K80" s="742">
        <v>113</v>
      </c>
      <c r="L80" s="726">
        <v>1335.7699115044247</v>
      </c>
      <c r="M80" s="742">
        <v>68.8</v>
      </c>
      <c r="N80" s="726">
        <v>1207.544815891473</v>
      </c>
      <c r="O80" s="742">
        <v>371.2</v>
      </c>
      <c r="P80" s="726">
        <v>1585.5087104885058</v>
      </c>
      <c r="Q80" s="742">
        <v>1956.1</v>
      </c>
      <c r="R80" s="726">
        <v>1183.790450385972</v>
      </c>
      <c r="S80" s="742">
        <v>4467.2</v>
      </c>
      <c r="T80" s="724">
        <v>1545.6505006864852</v>
      </c>
    </row>
    <row r="81" spans="1:20" x14ac:dyDescent="0.3">
      <c r="A81" s="1646"/>
      <c r="B81" s="569" t="s">
        <v>64</v>
      </c>
      <c r="C81" s="743">
        <v>514.20000000000005</v>
      </c>
      <c r="D81" s="726">
        <v>1572.1005121223907</v>
      </c>
      <c r="E81" s="742">
        <v>73.3</v>
      </c>
      <c r="F81" s="726">
        <v>2089.6373351523421</v>
      </c>
      <c r="G81" s="742">
        <v>144.1</v>
      </c>
      <c r="H81" s="726">
        <v>1731.1889891279204</v>
      </c>
      <c r="I81" s="742">
        <v>285.5</v>
      </c>
      <c r="J81" s="726">
        <v>1372.8931698774079</v>
      </c>
      <c r="K81" s="742">
        <v>0.4</v>
      </c>
      <c r="L81" s="726">
        <v>5455.208333333333</v>
      </c>
      <c r="M81" s="742">
        <v>10.9</v>
      </c>
      <c r="N81" s="726">
        <v>1063.8761467889908</v>
      </c>
      <c r="O81" s="742">
        <v>5</v>
      </c>
      <c r="P81" s="726">
        <v>1248.8999999999999</v>
      </c>
      <c r="Q81" s="742">
        <v>375.3</v>
      </c>
      <c r="R81" s="726">
        <v>1056.8196553868017</v>
      </c>
      <c r="S81" s="742">
        <v>894.5</v>
      </c>
      <c r="T81" s="724">
        <v>1354.1006148686417</v>
      </c>
    </row>
    <row r="82" spans="1:20" x14ac:dyDescent="0.3">
      <c r="A82" s="1646"/>
      <c r="B82" s="569" t="s">
        <v>66</v>
      </c>
      <c r="C82" s="743">
        <v>486.4</v>
      </c>
      <c r="D82" s="726">
        <v>1534.9881784539475</v>
      </c>
      <c r="E82" s="742">
        <v>63.7</v>
      </c>
      <c r="F82" s="726">
        <v>1947.2030350601779</v>
      </c>
      <c r="G82" s="742">
        <v>136.30000000000001</v>
      </c>
      <c r="H82" s="726">
        <v>1740.2445585717778</v>
      </c>
      <c r="I82" s="742">
        <v>280.60000000000002</v>
      </c>
      <c r="J82" s="726">
        <v>1350.1487883107625</v>
      </c>
      <c r="K82" s="742">
        <v>0.8</v>
      </c>
      <c r="L82" s="726">
        <v>1309.2708333333333</v>
      </c>
      <c r="M82" s="742">
        <v>5</v>
      </c>
      <c r="N82" s="726">
        <v>1097.3833333333334</v>
      </c>
      <c r="O82" s="742">
        <v>11</v>
      </c>
      <c r="P82" s="726">
        <v>1195.9924242424242</v>
      </c>
      <c r="Q82" s="742">
        <v>471</v>
      </c>
      <c r="R82" s="726">
        <v>928.67745930644014</v>
      </c>
      <c r="S82" s="742">
        <v>968.4</v>
      </c>
      <c r="T82" s="724">
        <v>1236.2466439487814</v>
      </c>
    </row>
    <row r="83" spans="1:20" x14ac:dyDescent="0.3">
      <c r="A83" s="1646"/>
      <c r="B83" s="569" t="s">
        <v>68</v>
      </c>
      <c r="C83" s="743">
        <v>678.3</v>
      </c>
      <c r="D83" s="726">
        <v>2127.9884760921914</v>
      </c>
      <c r="E83" s="742">
        <v>104.7</v>
      </c>
      <c r="F83" s="726">
        <v>3351.4071951607766</v>
      </c>
      <c r="G83" s="742">
        <v>151.9</v>
      </c>
      <c r="H83" s="726">
        <v>2371.0933728330042</v>
      </c>
      <c r="I83" s="742">
        <v>335.3</v>
      </c>
      <c r="J83" s="726">
        <v>1801.0219703747887</v>
      </c>
      <c r="K83" s="742">
        <v>69.2</v>
      </c>
      <c r="L83" s="726">
        <v>1560.8224951830443</v>
      </c>
      <c r="M83" s="742">
        <v>17.2</v>
      </c>
      <c r="N83" s="726">
        <v>1189.6269379844962</v>
      </c>
      <c r="O83" s="742">
        <v>132</v>
      </c>
      <c r="P83" s="726">
        <v>1852.9400252525254</v>
      </c>
      <c r="Q83" s="742">
        <v>718.4</v>
      </c>
      <c r="R83" s="726">
        <v>1058.2909938752784</v>
      </c>
      <c r="S83" s="742">
        <v>1528.7</v>
      </c>
      <c r="T83" s="724">
        <v>1601.5430867185626</v>
      </c>
    </row>
    <row r="84" spans="1:20" x14ac:dyDescent="0.3">
      <c r="A84" s="1646"/>
      <c r="B84" s="569" t="s">
        <v>246</v>
      </c>
      <c r="C84" s="743">
        <v>214.4</v>
      </c>
      <c r="D84" s="726">
        <v>1687.2675684079602</v>
      </c>
      <c r="E84" s="742">
        <v>26</v>
      </c>
      <c r="F84" s="726">
        <v>2577.0032051282051</v>
      </c>
      <c r="G84" s="742">
        <v>41.3</v>
      </c>
      <c r="H84" s="726">
        <v>1940.2703793381761</v>
      </c>
      <c r="I84" s="742">
        <v>134.5</v>
      </c>
      <c r="J84" s="726">
        <v>1486.6995043370507</v>
      </c>
      <c r="K84" s="742">
        <v>12.6</v>
      </c>
      <c r="L84" s="726">
        <v>1163.0026455026455</v>
      </c>
      <c r="M84" s="742" t="s">
        <v>127</v>
      </c>
      <c r="N84" s="726" t="s">
        <v>127</v>
      </c>
      <c r="O84" s="742">
        <v>42</v>
      </c>
      <c r="P84" s="726">
        <v>1361.2599206349207</v>
      </c>
      <c r="Q84" s="742">
        <v>368.1</v>
      </c>
      <c r="R84" s="726">
        <v>983.27401974101224</v>
      </c>
      <c r="S84" s="742">
        <v>624.5</v>
      </c>
      <c r="T84" s="724">
        <v>1250.3863090472378</v>
      </c>
    </row>
    <row r="85" spans="1:20" x14ac:dyDescent="0.3">
      <c r="A85" s="1646"/>
      <c r="B85" s="569" t="s">
        <v>74</v>
      </c>
      <c r="C85" s="743">
        <v>190.6</v>
      </c>
      <c r="D85" s="726">
        <v>1394.5872682756208</v>
      </c>
      <c r="E85" s="742">
        <v>34.200000000000003</v>
      </c>
      <c r="F85" s="726">
        <v>1665.9015594541909</v>
      </c>
      <c r="G85" s="742">
        <v>48</v>
      </c>
      <c r="H85" s="726">
        <v>1480.421875</v>
      </c>
      <c r="I85" s="742">
        <v>94.3</v>
      </c>
      <c r="J85" s="726">
        <v>1284.5360551431602</v>
      </c>
      <c r="K85" s="742">
        <v>14.1</v>
      </c>
      <c r="L85" s="726">
        <v>1180.3191489361702</v>
      </c>
      <c r="M85" s="742" t="s">
        <v>127</v>
      </c>
      <c r="N85" s="726" t="s">
        <v>127</v>
      </c>
      <c r="O85" s="742">
        <v>11.7</v>
      </c>
      <c r="P85" s="726">
        <v>1271.0968660968663</v>
      </c>
      <c r="Q85" s="742">
        <v>100.7</v>
      </c>
      <c r="R85" s="726">
        <v>1138.3598146309168</v>
      </c>
      <c r="S85" s="742">
        <v>303</v>
      </c>
      <c r="T85" s="724">
        <v>1304.6633663366335</v>
      </c>
    </row>
    <row r="86" spans="1:20" x14ac:dyDescent="0.3">
      <c r="A86" s="1646"/>
      <c r="B86" s="569" t="s">
        <v>76</v>
      </c>
      <c r="C86" s="743">
        <v>120.9</v>
      </c>
      <c r="D86" s="726">
        <v>1377.6323407775019</v>
      </c>
      <c r="E86" s="742">
        <v>16.7</v>
      </c>
      <c r="F86" s="726">
        <v>1943.7275449101799</v>
      </c>
      <c r="G86" s="742">
        <v>27.9</v>
      </c>
      <c r="H86" s="726">
        <v>1449.4414575866188</v>
      </c>
      <c r="I86" s="742">
        <v>68.2</v>
      </c>
      <c r="J86" s="726">
        <v>1237.4572336265885</v>
      </c>
      <c r="K86" s="742">
        <v>8.1</v>
      </c>
      <c r="L86" s="726">
        <v>1143.3950617283951</v>
      </c>
      <c r="M86" s="742" t="s">
        <v>127</v>
      </c>
      <c r="N86" s="726" t="s">
        <v>127</v>
      </c>
      <c r="O86" s="742">
        <v>2.4</v>
      </c>
      <c r="P86" s="726">
        <v>1126.7013888888889</v>
      </c>
      <c r="Q86" s="742">
        <v>95.8</v>
      </c>
      <c r="R86" s="726">
        <v>1045.7524356297843</v>
      </c>
      <c r="S86" s="742">
        <v>219.1</v>
      </c>
      <c r="T86" s="724">
        <v>1229.7714133576753</v>
      </c>
    </row>
    <row r="87" spans="1:20" ht="15" thickBot="1" x14ac:dyDescent="0.35">
      <c r="A87" s="1646"/>
      <c r="B87" s="741" t="s">
        <v>78</v>
      </c>
      <c r="C87" s="740">
        <v>578.6</v>
      </c>
      <c r="D87" s="721">
        <v>1771.2674271229405</v>
      </c>
      <c r="E87" s="739">
        <v>92.2</v>
      </c>
      <c r="F87" s="721">
        <v>2651.0131959508312</v>
      </c>
      <c r="G87" s="739">
        <v>154.4</v>
      </c>
      <c r="H87" s="721">
        <v>1928.5087435233161</v>
      </c>
      <c r="I87" s="739">
        <v>294.2</v>
      </c>
      <c r="J87" s="721">
        <v>1484.3284047133468</v>
      </c>
      <c r="K87" s="739">
        <v>10.6</v>
      </c>
      <c r="L87" s="721">
        <v>1229.9528301886792</v>
      </c>
      <c r="M87" s="739">
        <v>27.2</v>
      </c>
      <c r="N87" s="721">
        <v>1211.1488970588236</v>
      </c>
      <c r="O87" s="739">
        <v>149.9</v>
      </c>
      <c r="P87" s="721">
        <v>1551.0223482321546</v>
      </c>
      <c r="Q87" s="739">
        <v>692.9</v>
      </c>
      <c r="R87" s="721">
        <v>1060.9799393851927</v>
      </c>
      <c r="S87" s="739">
        <v>1421.4</v>
      </c>
      <c r="T87" s="719">
        <v>1401.7916021762583</v>
      </c>
    </row>
    <row r="88" spans="1:20" ht="15" thickBot="1" x14ac:dyDescent="0.35">
      <c r="A88" s="1647"/>
      <c r="B88" s="738" t="s">
        <v>160</v>
      </c>
      <c r="C88" s="737">
        <v>9537.9</v>
      </c>
      <c r="D88" s="736">
        <v>1736.5941489566187</v>
      </c>
      <c r="E88" s="735">
        <v>1421.3000000000002</v>
      </c>
      <c r="F88" s="736">
        <v>2519.9979478880832</v>
      </c>
      <c r="G88" s="735">
        <v>2475.4000000000005</v>
      </c>
      <c r="H88" s="736">
        <v>1929.5999973068322</v>
      </c>
      <c r="I88" s="735">
        <v>5160.6000000000004</v>
      </c>
      <c r="J88" s="736">
        <v>1472.1631851593484</v>
      </c>
      <c r="K88" s="735">
        <v>278.30000000000007</v>
      </c>
      <c r="L88" s="736">
        <v>1337.3838184213676</v>
      </c>
      <c r="M88" s="735">
        <v>202.29999999999998</v>
      </c>
      <c r="N88" s="736">
        <v>1165.6805074971167</v>
      </c>
      <c r="O88" s="735">
        <v>1425.1000000000001</v>
      </c>
      <c r="P88" s="736">
        <v>1510.9326830865668</v>
      </c>
      <c r="Q88" s="735">
        <v>9446.0999999999985</v>
      </c>
      <c r="R88" s="736">
        <v>1059.9529876527529</v>
      </c>
      <c r="S88" s="735">
        <v>20409.099999999999</v>
      </c>
      <c r="T88" s="734">
        <v>1407.6619457333575</v>
      </c>
    </row>
    <row r="89" spans="1:20" x14ac:dyDescent="0.3">
      <c r="A89" s="1645">
        <v>2020</v>
      </c>
      <c r="B89" s="733" t="s">
        <v>40</v>
      </c>
      <c r="C89" s="732">
        <v>124.6</v>
      </c>
      <c r="D89" s="731">
        <v>1556.8218298555378</v>
      </c>
      <c r="E89" s="730">
        <v>24.6</v>
      </c>
      <c r="F89" s="731">
        <v>2007.3746612466123</v>
      </c>
      <c r="G89" s="730">
        <v>32.799999999999997</v>
      </c>
      <c r="H89" s="731">
        <v>1676.3084349593498</v>
      </c>
      <c r="I89" s="730">
        <v>62.5</v>
      </c>
      <c r="J89" s="731">
        <v>1352.8733333333332</v>
      </c>
      <c r="K89" s="730">
        <v>4.7</v>
      </c>
      <c r="L89" s="731">
        <v>1076.8262411347516</v>
      </c>
      <c r="M89" s="730">
        <v>0</v>
      </c>
      <c r="N89" s="731" t="s">
        <v>127</v>
      </c>
      <c r="O89" s="730">
        <v>0</v>
      </c>
      <c r="P89" s="731" t="s">
        <v>127</v>
      </c>
      <c r="Q89" s="730">
        <v>69.599999999999994</v>
      </c>
      <c r="R89" s="731">
        <v>1147.8879310344828</v>
      </c>
      <c r="S89" s="730">
        <v>194.2</v>
      </c>
      <c r="T89" s="729">
        <v>1410.2626158599385</v>
      </c>
    </row>
    <row r="90" spans="1:20" x14ac:dyDescent="0.3">
      <c r="A90" s="1646"/>
      <c r="B90" s="728" t="s">
        <v>42</v>
      </c>
      <c r="C90" s="727">
        <v>451.7</v>
      </c>
      <c r="D90" s="726">
        <v>1629.3443288318206</v>
      </c>
      <c r="E90" s="725">
        <v>42</v>
      </c>
      <c r="F90" s="726">
        <v>2222.8888888888891</v>
      </c>
      <c r="G90" s="725">
        <v>99.5</v>
      </c>
      <c r="H90" s="726">
        <v>1787.8375209380235</v>
      </c>
      <c r="I90" s="725">
        <v>297.5</v>
      </c>
      <c r="J90" s="726">
        <v>1510.9669467787114</v>
      </c>
      <c r="K90" s="725">
        <v>1</v>
      </c>
      <c r="L90" s="726">
        <v>1482.5833333333333</v>
      </c>
      <c r="M90" s="725">
        <v>11.7</v>
      </c>
      <c r="N90" s="726">
        <v>1173.368945868946</v>
      </c>
      <c r="O90" s="725">
        <v>26</v>
      </c>
      <c r="P90" s="726">
        <v>1448.5352564102566</v>
      </c>
      <c r="Q90" s="725">
        <v>465.9</v>
      </c>
      <c r="R90" s="726">
        <v>1022.7522000429277</v>
      </c>
      <c r="S90" s="725">
        <v>943.6</v>
      </c>
      <c r="T90" s="724">
        <v>1324.8590504451038</v>
      </c>
    </row>
    <row r="91" spans="1:20" x14ac:dyDescent="0.3">
      <c r="A91" s="1646"/>
      <c r="B91" s="728" t="s">
        <v>152</v>
      </c>
      <c r="C91" s="727">
        <v>290.10000000000002</v>
      </c>
      <c r="D91" s="726">
        <v>1534.1715500402158</v>
      </c>
      <c r="E91" s="725">
        <v>42.1</v>
      </c>
      <c r="F91" s="726">
        <v>1838.0067300079174</v>
      </c>
      <c r="G91" s="725">
        <v>83.9</v>
      </c>
      <c r="H91" s="726">
        <v>1660.9177592371871</v>
      </c>
      <c r="I91" s="725">
        <v>152.19999999999999</v>
      </c>
      <c r="J91" s="726">
        <v>1408.6229741568113</v>
      </c>
      <c r="K91" s="725">
        <v>10.8</v>
      </c>
      <c r="L91" s="726">
        <v>1169.8842592592591</v>
      </c>
      <c r="M91" s="725">
        <v>1.1000000000000001</v>
      </c>
      <c r="N91" s="726">
        <v>1186.2878787878788</v>
      </c>
      <c r="O91" s="725">
        <v>1.3</v>
      </c>
      <c r="P91" s="726">
        <v>1290.3205128205127</v>
      </c>
      <c r="Q91" s="725">
        <v>179.8</v>
      </c>
      <c r="R91" s="726">
        <v>924.83546533185017</v>
      </c>
      <c r="S91" s="725">
        <v>471.2</v>
      </c>
      <c r="T91" s="724">
        <v>1300.9889643463498</v>
      </c>
    </row>
    <row r="92" spans="1:20" x14ac:dyDescent="0.3">
      <c r="A92" s="1646"/>
      <c r="B92" s="728" t="s">
        <v>46</v>
      </c>
      <c r="C92" s="727">
        <v>542.6</v>
      </c>
      <c r="D92" s="726">
        <v>1656.9391202850472</v>
      </c>
      <c r="E92" s="725">
        <v>57.5</v>
      </c>
      <c r="F92" s="726">
        <v>2504.3420289855071</v>
      </c>
      <c r="G92" s="725">
        <v>135.1</v>
      </c>
      <c r="H92" s="726">
        <v>1937.726375524303</v>
      </c>
      <c r="I92" s="725">
        <v>311</v>
      </c>
      <c r="J92" s="726">
        <v>1439.1862272240087</v>
      </c>
      <c r="K92" s="725">
        <v>9.6999999999999993</v>
      </c>
      <c r="L92" s="726">
        <v>1141.0738831615122</v>
      </c>
      <c r="M92" s="725">
        <v>29.3</v>
      </c>
      <c r="N92" s="726">
        <v>1181.3424345847554</v>
      </c>
      <c r="O92" s="725">
        <v>26.4</v>
      </c>
      <c r="P92" s="726">
        <v>1358.3333333333333</v>
      </c>
      <c r="Q92" s="725">
        <v>453.1</v>
      </c>
      <c r="R92" s="726">
        <v>941.8128816302509</v>
      </c>
      <c r="S92" s="725">
        <v>1022.1</v>
      </c>
      <c r="T92" s="724">
        <v>1332.2087695267912</v>
      </c>
    </row>
    <row r="93" spans="1:20" x14ac:dyDescent="0.3">
      <c r="A93" s="1646"/>
      <c r="B93" s="728" t="s">
        <v>48</v>
      </c>
      <c r="C93" s="727">
        <v>429</v>
      </c>
      <c r="D93" s="726">
        <v>1757.1534576534577</v>
      </c>
      <c r="E93" s="725">
        <v>62</v>
      </c>
      <c r="F93" s="726">
        <v>2455.0927419354839</v>
      </c>
      <c r="G93" s="725">
        <v>135.30000000000001</v>
      </c>
      <c r="H93" s="726">
        <v>1890.2303523035227</v>
      </c>
      <c r="I93" s="725">
        <v>224.7</v>
      </c>
      <c r="J93" s="726">
        <v>1499.4885773624092</v>
      </c>
      <c r="K93" s="725">
        <v>1</v>
      </c>
      <c r="L93" s="726">
        <v>1308.3333333333333</v>
      </c>
      <c r="M93" s="725">
        <v>6</v>
      </c>
      <c r="N93" s="726">
        <v>1268.5833333333333</v>
      </c>
      <c r="O93" s="725">
        <v>81.400000000000006</v>
      </c>
      <c r="P93" s="726">
        <v>1148.5708435708436</v>
      </c>
      <c r="Q93" s="725">
        <v>553.5</v>
      </c>
      <c r="R93" s="726">
        <v>1011.3652514302921</v>
      </c>
      <c r="S93" s="725">
        <v>1063.9000000000001</v>
      </c>
      <c r="T93" s="724">
        <v>1322.5896857474072</v>
      </c>
    </row>
    <row r="94" spans="1:20" x14ac:dyDescent="0.3">
      <c r="A94" s="1646"/>
      <c r="B94" s="728" t="s">
        <v>50</v>
      </c>
      <c r="C94" s="727">
        <v>927.5</v>
      </c>
      <c r="D94" s="726">
        <v>2003.0173405211142</v>
      </c>
      <c r="E94" s="725">
        <v>160.4</v>
      </c>
      <c r="F94" s="726">
        <v>2912.0942435577722</v>
      </c>
      <c r="G94" s="725">
        <v>270.2</v>
      </c>
      <c r="H94" s="726">
        <v>2155.5073402417961</v>
      </c>
      <c r="I94" s="725">
        <v>481.8</v>
      </c>
      <c r="J94" s="726">
        <v>1637.114120658641</v>
      </c>
      <c r="K94" s="725">
        <v>7.4</v>
      </c>
      <c r="L94" s="726">
        <v>1270.7995495495495</v>
      </c>
      <c r="M94" s="725">
        <v>7.7</v>
      </c>
      <c r="N94" s="726">
        <v>1313.6471861471862</v>
      </c>
      <c r="O94" s="725">
        <v>366.3</v>
      </c>
      <c r="P94" s="726">
        <v>1631.7178542178542</v>
      </c>
      <c r="Q94" s="725">
        <v>1109.8</v>
      </c>
      <c r="R94" s="726">
        <v>1190.0241785306662</v>
      </c>
      <c r="S94" s="725">
        <v>2403.6</v>
      </c>
      <c r="T94" s="724">
        <v>1571.0541132745327</v>
      </c>
    </row>
    <row r="95" spans="1:20" x14ac:dyDescent="0.3">
      <c r="A95" s="1646"/>
      <c r="B95" s="728" t="s">
        <v>52</v>
      </c>
      <c r="C95" s="727">
        <v>747.4</v>
      </c>
      <c r="D95" s="726">
        <v>2166.3180135581129</v>
      </c>
      <c r="E95" s="725">
        <v>119.3</v>
      </c>
      <c r="F95" s="726">
        <v>3303.7433640681757</v>
      </c>
      <c r="G95" s="725">
        <v>253.2</v>
      </c>
      <c r="H95" s="726">
        <v>2398.3056872037919</v>
      </c>
      <c r="I95" s="725">
        <v>363</v>
      </c>
      <c r="J95" s="726">
        <v>1659.123507805326</v>
      </c>
      <c r="K95" s="725">
        <v>2.6</v>
      </c>
      <c r="L95" s="726">
        <v>1322.0833333333333</v>
      </c>
      <c r="M95" s="725">
        <v>9.3000000000000007</v>
      </c>
      <c r="N95" s="726">
        <v>1292.3924731182794</v>
      </c>
      <c r="O95" s="725">
        <v>122.2</v>
      </c>
      <c r="P95" s="726">
        <v>1639.8070103655209</v>
      </c>
      <c r="Q95" s="725">
        <v>780.6</v>
      </c>
      <c r="R95" s="726">
        <v>1178.1244128448202</v>
      </c>
      <c r="S95" s="725">
        <v>1650.2</v>
      </c>
      <c r="T95" s="724">
        <v>1659.8802670383386</v>
      </c>
    </row>
    <row r="96" spans="1:20" x14ac:dyDescent="0.3">
      <c r="A96" s="1646"/>
      <c r="B96" s="728" t="s">
        <v>54</v>
      </c>
      <c r="C96" s="727">
        <v>227.2</v>
      </c>
      <c r="D96" s="726">
        <v>1925.1547828638497</v>
      </c>
      <c r="E96" s="725">
        <v>33.299999999999997</v>
      </c>
      <c r="F96" s="726">
        <v>2973.2857857857857</v>
      </c>
      <c r="G96" s="725">
        <v>69.400000000000006</v>
      </c>
      <c r="H96" s="726">
        <v>2078.1964457252639</v>
      </c>
      <c r="I96" s="725">
        <v>124.5</v>
      </c>
      <c r="J96" s="726">
        <v>1559.5013386880855</v>
      </c>
      <c r="K96" s="725">
        <v>0</v>
      </c>
      <c r="L96" s="726" t="s">
        <v>127</v>
      </c>
      <c r="M96" s="725">
        <v>0</v>
      </c>
      <c r="N96" s="726" t="s">
        <v>127</v>
      </c>
      <c r="O96" s="725">
        <v>41.9</v>
      </c>
      <c r="P96" s="726">
        <v>1205.4435163086714</v>
      </c>
      <c r="Q96" s="725">
        <v>335</v>
      </c>
      <c r="R96" s="726">
        <v>1020.8713930348258</v>
      </c>
      <c r="S96" s="725">
        <v>604.1</v>
      </c>
      <c r="T96" s="724">
        <v>1373.7711747503172</v>
      </c>
    </row>
    <row r="97" spans="1:20" x14ac:dyDescent="0.3">
      <c r="A97" s="1646"/>
      <c r="B97" s="728" t="s">
        <v>56</v>
      </c>
      <c r="C97" s="727">
        <v>105.1</v>
      </c>
      <c r="D97" s="726">
        <v>1763.8796384395816</v>
      </c>
      <c r="E97" s="725">
        <v>20.3</v>
      </c>
      <c r="F97" s="726">
        <v>2249.3062397372742</v>
      </c>
      <c r="G97" s="725">
        <v>28.1</v>
      </c>
      <c r="H97" s="726">
        <v>1826.6637010676156</v>
      </c>
      <c r="I97" s="725">
        <v>56.6</v>
      </c>
      <c r="J97" s="726">
        <v>1560.2635453474677</v>
      </c>
      <c r="K97" s="725">
        <v>0.1</v>
      </c>
      <c r="L97" s="726">
        <v>826.66666666666663</v>
      </c>
      <c r="M97" s="725">
        <v>0</v>
      </c>
      <c r="N97" s="726" t="s">
        <v>127</v>
      </c>
      <c r="O97" s="725">
        <v>39.4</v>
      </c>
      <c r="P97" s="726">
        <v>1799.796954314721</v>
      </c>
      <c r="Q97" s="725">
        <v>139.30000000000001</v>
      </c>
      <c r="R97" s="726">
        <v>1173.7538884900694</v>
      </c>
      <c r="S97" s="725">
        <v>283.8</v>
      </c>
      <c r="T97" s="724">
        <v>1479.2095372327931</v>
      </c>
    </row>
    <row r="98" spans="1:20" x14ac:dyDescent="0.3">
      <c r="A98" s="1646"/>
      <c r="B98" s="728" t="s">
        <v>58</v>
      </c>
      <c r="C98" s="727">
        <v>263.8</v>
      </c>
      <c r="D98" s="726">
        <v>1807.9052944149607</v>
      </c>
      <c r="E98" s="725">
        <v>45.6</v>
      </c>
      <c r="F98" s="726">
        <v>2373.2657163742692</v>
      </c>
      <c r="G98" s="725">
        <v>78.2</v>
      </c>
      <c r="H98" s="726">
        <v>2006.4684569479966</v>
      </c>
      <c r="I98" s="725">
        <v>136.5</v>
      </c>
      <c r="J98" s="726">
        <v>1519.8296703296703</v>
      </c>
      <c r="K98" s="725">
        <v>2.5</v>
      </c>
      <c r="L98" s="726">
        <v>1270.8333333333333</v>
      </c>
      <c r="M98" s="725">
        <v>1</v>
      </c>
      <c r="N98" s="726">
        <v>1164.8333333333333</v>
      </c>
      <c r="O98" s="725">
        <v>10.6</v>
      </c>
      <c r="P98" s="726">
        <v>1581.4544025157231</v>
      </c>
      <c r="Q98" s="725">
        <v>199.3</v>
      </c>
      <c r="R98" s="726">
        <v>1165.1906673356748</v>
      </c>
      <c r="S98" s="725">
        <v>473.7</v>
      </c>
      <c r="T98" s="724">
        <v>1532.428400534797</v>
      </c>
    </row>
    <row r="99" spans="1:20" x14ac:dyDescent="0.3">
      <c r="A99" s="1646"/>
      <c r="B99" s="728" t="s">
        <v>70</v>
      </c>
      <c r="C99" s="727">
        <v>299.2</v>
      </c>
      <c r="D99" s="726">
        <v>1671.0380459001783</v>
      </c>
      <c r="E99" s="725">
        <v>48.1</v>
      </c>
      <c r="F99" s="726">
        <v>2236.5696465696465</v>
      </c>
      <c r="G99" s="725">
        <v>63</v>
      </c>
      <c r="H99" s="726">
        <v>1801.047619047619</v>
      </c>
      <c r="I99" s="725">
        <v>179.7</v>
      </c>
      <c r="J99" s="726">
        <v>1498.2071971804862</v>
      </c>
      <c r="K99" s="725">
        <v>1</v>
      </c>
      <c r="L99" s="726">
        <v>1477.1666666666667</v>
      </c>
      <c r="M99" s="725">
        <v>7.4</v>
      </c>
      <c r="N99" s="726">
        <v>1111.4301801801801</v>
      </c>
      <c r="O99" s="725">
        <v>5.9</v>
      </c>
      <c r="P99" s="726">
        <v>1398.6864406779659</v>
      </c>
      <c r="Q99" s="725">
        <v>175.5</v>
      </c>
      <c r="R99" s="726">
        <v>1170.8266856600189</v>
      </c>
      <c r="S99" s="725">
        <v>480.6</v>
      </c>
      <c r="T99" s="724">
        <v>1485.0331183243168</v>
      </c>
    </row>
    <row r="100" spans="1:20" x14ac:dyDescent="0.3">
      <c r="A100" s="1646"/>
      <c r="B100" s="728" t="s">
        <v>60</v>
      </c>
      <c r="C100" s="727">
        <v>117.3</v>
      </c>
      <c r="D100" s="726">
        <v>1767.2556123898837</v>
      </c>
      <c r="E100" s="725">
        <v>20.8</v>
      </c>
      <c r="F100" s="726">
        <v>2370.1442307692309</v>
      </c>
      <c r="G100" s="725">
        <v>27.4</v>
      </c>
      <c r="H100" s="726">
        <v>2000.0881995133821</v>
      </c>
      <c r="I100" s="725">
        <v>60.2</v>
      </c>
      <c r="J100" s="726">
        <v>1543.6032668881505</v>
      </c>
      <c r="K100" s="725">
        <v>8.9</v>
      </c>
      <c r="L100" s="726">
        <v>1154.2415730337077</v>
      </c>
      <c r="M100" s="725">
        <v>0</v>
      </c>
      <c r="N100" s="726" t="s">
        <v>127</v>
      </c>
      <c r="O100" s="725">
        <v>5.6</v>
      </c>
      <c r="P100" s="726">
        <v>1402.3065476190477</v>
      </c>
      <c r="Q100" s="725">
        <v>90.2</v>
      </c>
      <c r="R100" s="726">
        <v>1044.2110125646711</v>
      </c>
      <c r="S100" s="725">
        <v>213.1</v>
      </c>
      <c r="T100" s="724">
        <v>1451.6181761301423</v>
      </c>
    </row>
    <row r="101" spans="1:20" x14ac:dyDescent="0.3">
      <c r="A101" s="1646"/>
      <c r="B101" s="728" t="s">
        <v>62</v>
      </c>
      <c r="C101" s="727">
        <v>2151.6</v>
      </c>
      <c r="D101" s="726">
        <v>1956.8660531697342</v>
      </c>
      <c r="E101" s="725">
        <v>301.10000000000002</v>
      </c>
      <c r="F101" s="726">
        <v>2941.6489538359347</v>
      </c>
      <c r="G101" s="725">
        <v>482.8</v>
      </c>
      <c r="H101" s="726">
        <v>2224.5177437172051</v>
      </c>
      <c r="I101" s="725">
        <v>1178.8</v>
      </c>
      <c r="J101" s="726">
        <v>1691.205604569619</v>
      </c>
      <c r="K101" s="725">
        <v>125.3</v>
      </c>
      <c r="L101" s="726">
        <v>1401.4664804469273</v>
      </c>
      <c r="M101" s="725">
        <v>63.6</v>
      </c>
      <c r="N101" s="726">
        <v>1280.9499475890984</v>
      </c>
      <c r="O101" s="725">
        <v>358.3</v>
      </c>
      <c r="P101" s="726">
        <v>1711.6341054981858</v>
      </c>
      <c r="Q101" s="725">
        <v>1924.4</v>
      </c>
      <c r="R101" s="726">
        <v>1225.112372687591</v>
      </c>
      <c r="S101" s="725">
        <v>4434.3</v>
      </c>
      <c r="T101" s="724">
        <v>1619.4839659021716</v>
      </c>
    </row>
    <row r="102" spans="1:20" x14ac:dyDescent="0.3">
      <c r="A102" s="1646"/>
      <c r="B102" s="728" t="s">
        <v>64</v>
      </c>
      <c r="C102" s="727">
        <v>509.1</v>
      </c>
      <c r="D102" s="726">
        <v>1653.3498657762063</v>
      </c>
      <c r="E102" s="725">
        <v>75</v>
      </c>
      <c r="F102" s="726">
        <v>2198.09</v>
      </c>
      <c r="G102" s="725">
        <v>142.5</v>
      </c>
      <c r="H102" s="726">
        <v>1797.5842105263157</v>
      </c>
      <c r="I102" s="725">
        <v>280.89999999999998</v>
      </c>
      <c r="J102" s="726">
        <v>1455.6434674261302</v>
      </c>
      <c r="K102" s="725">
        <v>0</v>
      </c>
      <c r="L102" s="726" t="s">
        <v>127</v>
      </c>
      <c r="M102" s="725">
        <v>10.7</v>
      </c>
      <c r="N102" s="726">
        <v>1104.4548286604361</v>
      </c>
      <c r="O102" s="725">
        <v>2.1</v>
      </c>
      <c r="P102" s="726">
        <v>1279.563492063492</v>
      </c>
      <c r="Q102" s="725">
        <v>368</v>
      </c>
      <c r="R102" s="726">
        <v>1067.2074275362318</v>
      </c>
      <c r="S102" s="725">
        <v>879.2</v>
      </c>
      <c r="T102" s="724">
        <v>1407.1199196239004</v>
      </c>
    </row>
    <row r="103" spans="1:20" x14ac:dyDescent="0.3">
      <c r="A103" s="1646"/>
      <c r="B103" s="728" t="s">
        <v>66</v>
      </c>
      <c r="C103" s="727">
        <v>481.4</v>
      </c>
      <c r="D103" s="726">
        <v>1619.614492452569</v>
      </c>
      <c r="E103" s="725">
        <v>61.5</v>
      </c>
      <c r="F103" s="726">
        <v>2069.7994579945798</v>
      </c>
      <c r="G103" s="725">
        <v>126.7</v>
      </c>
      <c r="H103" s="726">
        <v>1814.3738489871087</v>
      </c>
      <c r="I103" s="725">
        <v>283.7</v>
      </c>
      <c r="J103" s="726">
        <v>1447.5590412407473</v>
      </c>
      <c r="K103" s="725">
        <v>1.6</v>
      </c>
      <c r="L103" s="726">
        <v>1498.0208333333333</v>
      </c>
      <c r="M103" s="725">
        <v>7.9</v>
      </c>
      <c r="N103" s="726">
        <v>1194.8417721518988</v>
      </c>
      <c r="O103" s="725">
        <v>15.6</v>
      </c>
      <c r="P103" s="726">
        <v>1278.3814102564104</v>
      </c>
      <c r="Q103" s="725">
        <v>460.3</v>
      </c>
      <c r="R103" s="726">
        <v>941.95162575132156</v>
      </c>
      <c r="S103" s="725">
        <v>957.3</v>
      </c>
      <c r="T103" s="724">
        <v>1288.2121591977436</v>
      </c>
    </row>
    <row r="104" spans="1:20" x14ac:dyDescent="0.3">
      <c r="A104" s="1646"/>
      <c r="B104" s="728" t="s">
        <v>68</v>
      </c>
      <c r="C104" s="727">
        <v>685.7</v>
      </c>
      <c r="D104" s="726">
        <v>2254.8576880073888</v>
      </c>
      <c r="E104" s="725">
        <v>103.2</v>
      </c>
      <c r="F104" s="726">
        <v>3629.5243863049095</v>
      </c>
      <c r="G104" s="725">
        <v>154.69999999999999</v>
      </c>
      <c r="H104" s="726">
        <v>2575.2321697909933</v>
      </c>
      <c r="I104" s="725">
        <v>336.5</v>
      </c>
      <c r="J104" s="726">
        <v>1884.8372956909361</v>
      </c>
      <c r="K104" s="725">
        <v>76.3</v>
      </c>
      <c r="L104" s="726">
        <v>1558.9591524683267</v>
      </c>
      <c r="M104" s="725">
        <v>15</v>
      </c>
      <c r="N104" s="726">
        <v>1333.6166666666666</v>
      </c>
      <c r="O104" s="725">
        <v>133.9</v>
      </c>
      <c r="P104" s="726">
        <v>2031.7071197411003</v>
      </c>
      <c r="Q104" s="725">
        <v>721.9</v>
      </c>
      <c r="R104" s="726">
        <v>1088.4150621046313</v>
      </c>
      <c r="S104" s="725">
        <v>1541.5</v>
      </c>
      <c r="T104" s="724">
        <v>1689.2172126716403</v>
      </c>
    </row>
    <row r="105" spans="1:20" x14ac:dyDescent="0.3">
      <c r="A105" s="1646"/>
      <c r="B105" s="728" t="s">
        <v>246</v>
      </c>
      <c r="C105" s="727">
        <v>213</v>
      </c>
      <c r="D105" s="726">
        <v>1758.2038341158059</v>
      </c>
      <c r="E105" s="725">
        <v>25</v>
      </c>
      <c r="F105" s="726">
        <v>2588.19</v>
      </c>
      <c r="G105" s="725">
        <v>40.299999999999997</v>
      </c>
      <c r="H105" s="726">
        <v>2036.319272125724</v>
      </c>
      <c r="I105" s="725">
        <v>133.80000000000001</v>
      </c>
      <c r="J105" s="726">
        <v>1571.5221723966117</v>
      </c>
      <c r="K105" s="725">
        <v>13.9</v>
      </c>
      <c r="L105" s="726">
        <v>1256.0671462829735</v>
      </c>
      <c r="M105" s="725">
        <v>0</v>
      </c>
      <c r="N105" s="726" t="s">
        <v>127</v>
      </c>
      <c r="O105" s="725">
        <v>43.7</v>
      </c>
      <c r="P105" s="726">
        <v>1405.8352402745995</v>
      </c>
      <c r="Q105" s="725">
        <v>358.8</v>
      </c>
      <c r="R105" s="726">
        <v>1033.8617149758454</v>
      </c>
      <c r="S105" s="725">
        <v>615.5</v>
      </c>
      <c r="T105" s="724">
        <v>1310.9374492282698</v>
      </c>
    </row>
    <row r="106" spans="1:20" x14ac:dyDescent="0.3">
      <c r="A106" s="1646"/>
      <c r="B106" s="728" t="s">
        <v>74</v>
      </c>
      <c r="C106" s="727">
        <v>195.9</v>
      </c>
      <c r="D106" s="726">
        <v>1494.7958141909137</v>
      </c>
      <c r="E106" s="725">
        <v>31.9</v>
      </c>
      <c r="F106" s="726">
        <v>1805.3970741901776</v>
      </c>
      <c r="G106" s="725">
        <v>52.3</v>
      </c>
      <c r="H106" s="726">
        <v>1569.649458253665</v>
      </c>
      <c r="I106" s="725">
        <v>98.9</v>
      </c>
      <c r="J106" s="726">
        <v>1378.5768452982811</v>
      </c>
      <c r="K106" s="725">
        <v>12.8</v>
      </c>
      <c r="L106" s="726">
        <v>1312.8450520833333</v>
      </c>
      <c r="M106" s="725">
        <v>0</v>
      </c>
      <c r="N106" s="726" t="s">
        <v>127</v>
      </c>
      <c r="O106" s="725">
        <v>10.1</v>
      </c>
      <c r="P106" s="726">
        <v>1360.6518151815183</v>
      </c>
      <c r="Q106" s="725">
        <v>100.9</v>
      </c>
      <c r="R106" s="726">
        <v>1209.9719193921374</v>
      </c>
      <c r="S106" s="725">
        <v>306.89999999999998</v>
      </c>
      <c r="T106" s="724">
        <v>1396.7391658520692</v>
      </c>
    </row>
    <row r="107" spans="1:20" x14ac:dyDescent="0.3">
      <c r="A107" s="1646"/>
      <c r="B107" s="728" t="s">
        <v>76</v>
      </c>
      <c r="C107" s="727">
        <v>121.9</v>
      </c>
      <c r="D107" s="726">
        <v>1459.4551544982226</v>
      </c>
      <c r="E107" s="725">
        <v>15</v>
      </c>
      <c r="F107" s="726">
        <v>1950.288888888889</v>
      </c>
      <c r="G107" s="725">
        <v>32.799999999999997</v>
      </c>
      <c r="H107" s="726">
        <v>1435.2007113821139</v>
      </c>
      <c r="I107" s="725">
        <v>66.2</v>
      </c>
      <c r="J107" s="726">
        <v>1386.8580060422962</v>
      </c>
      <c r="K107" s="725">
        <v>7.9</v>
      </c>
      <c r="L107" s="726">
        <v>1236.5400843881855</v>
      </c>
      <c r="M107" s="725">
        <v>0</v>
      </c>
      <c r="N107" s="726" t="s">
        <v>127</v>
      </c>
      <c r="O107" s="725">
        <v>1.4</v>
      </c>
      <c r="P107" s="726">
        <v>1099.1071428571429</v>
      </c>
      <c r="Q107" s="725">
        <v>93.7</v>
      </c>
      <c r="R107" s="726">
        <v>1066.2797936677339</v>
      </c>
      <c r="S107" s="725">
        <v>217</v>
      </c>
      <c r="T107" s="724">
        <v>1287.3582949308754</v>
      </c>
    </row>
    <row r="108" spans="1:20" ht="15" thickBot="1" x14ac:dyDescent="0.35">
      <c r="A108" s="1646"/>
      <c r="B108" s="723" t="s">
        <v>78</v>
      </c>
      <c r="C108" s="722">
        <v>565.1</v>
      </c>
      <c r="D108" s="721">
        <v>1931.7255058101809</v>
      </c>
      <c r="E108" s="720">
        <v>88.3</v>
      </c>
      <c r="F108" s="721">
        <v>2834.5460551151377</v>
      </c>
      <c r="G108" s="720">
        <v>152.1</v>
      </c>
      <c r="H108" s="721">
        <v>2066.5516107823801</v>
      </c>
      <c r="I108" s="720">
        <v>289.10000000000002</v>
      </c>
      <c r="J108" s="721">
        <v>1660.9820707944193</v>
      </c>
      <c r="K108" s="720">
        <v>10.7</v>
      </c>
      <c r="L108" s="721">
        <v>1342.0482866043615</v>
      </c>
      <c r="M108" s="720">
        <v>24.9</v>
      </c>
      <c r="N108" s="721">
        <v>1303.4270414993307</v>
      </c>
      <c r="O108" s="720">
        <v>149.19999999999999</v>
      </c>
      <c r="P108" s="721">
        <v>1660.9651474530831</v>
      </c>
      <c r="Q108" s="720">
        <v>684.5</v>
      </c>
      <c r="R108" s="721">
        <v>1080.2873143413683</v>
      </c>
      <c r="S108" s="720">
        <v>1398.8</v>
      </c>
      <c r="T108" s="719">
        <v>1486.1958464398056</v>
      </c>
    </row>
    <row r="109" spans="1:20" ht="15" thickBot="1" x14ac:dyDescent="0.35">
      <c r="A109" s="1647"/>
      <c r="B109" s="718" t="s">
        <v>160</v>
      </c>
      <c r="C109" s="717">
        <v>9449.2000000000007</v>
      </c>
      <c r="D109" s="716">
        <v>1865.4044786860261</v>
      </c>
      <c r="E109" s="715">
        <v>1377</v>
      </c>
      <c r="F109" s="716">
        <v>2717.2356572258532</v>
      </c>
      <c r="G109" s="715">
        <v>2460.3000000000006</v>
      </c>
      <c r="H109" s="716">
        <v>2066.4691636521288</v>
      </c>
      <c r="I109" s="715">
        <v>5118.1000000000004</v>
      </c>
      <c r="J109" s="716">
        <v>1590.8438515594978</v>
      </c>
      <c r="K109" s="715">
        <v>298.19999999999993</v>
      </c>
      <c r="L109" s="716">
        <v>1390.8372456964009</v>
      </c>
      <c r="M109" s="715">
        <v>195.60000000000002</v>
      </c>
      <c r="N109" s="716">
        <v>1247.2741990456714</v>
      </c>
      <c r="O109" s="715">
        <v>1441.3</v>
      </c>
      <c r="P109" s="716">
        <v>1632.9359490274983</v>
      </c>
      <c r="Q109" s="715">
        <v>9264.1</v>
      </c>
      <c r="R109" s="716">
        <v>1110.6283754852964</v>
      </c>
      <c r="S109" s="715">
        <v>20154.600000000002</v>
      </c>
      <c r="T109" s="714">
        <v>1501.8458772025572</v>
      </c>
    </row>
  </sheetData>
  <mergeCells count="17">
    <mergeCell ref="A26:A46"/>
    <mergeCell ref="A47:A67"/>
    <mergeCell ref="A68:A88"/>
    <mergeCell ref="A89:A109"/>
    <mergeCell ref="O2:O3"/>
    <mergeCell ref="A2:A4"/>
    <mergeCell ref="A5:A25"/>
    <mergeCell ref="B2:B3"/>
    <mergeCell ref="C2:C3"/>
    <mergeCell ref="D2:D3"/>
    <mergeCell ref="E2:N2"/>
    <mergeCell ref="A1:T1"/>
    <mergeCell ref="Q2:Q3"/>
    <mergeCell ref="R2:R3"/>
    <mergeCell ref="S2:S3"/>
    <mergeCell ref="T2:T3"/>
    <mergeCell ref="P2:P3"/>
  </mergeCells>
  <pageMargins left="0.7" right="0.7" top="0.75" bottom="0.75" header="0.3" footer="0.3"/>
  <pageSetup paperSize="9" scale="62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árok17">
    <tabColor rgb="FF92D050"/>
    <pageSetUpPr fitToPage="1"/>
  </sheetPr>
  <dimension ref="A1:Q37"/>
  <sheetViews>
    <sheetView zoomScale="80" zoomScaleNormal="80" workbookViewId="0">
      <selection sqref="A1:P2"/>
    </sheetView>
  </sheetViews>
  <sheetFormatPr defaultColWidth="9.109375" defaultRowHeight="14.4" x14ac:dyDescent="0.3"/>
  <cols>
    <col min="1" max="1" width="24.88671875" style="243" customWidth="1"/>
    <col min="2" max="16" width="12.33203125" style="243" customWidth="1"/>
    <col min="17" max="16384" width="9.109375" style="243"/>
  </cols>
  <sheetData>
    <row r="1" spans="1:16" ht="21" customHeight="1" x14ac:dyDescent="0.3">
      <c r="A1" s="1777" t="s">
        <v>974</v>
      </c>
      <c r="B1" s="1777"/>
      <c r="C1" s="1777"/>
      <c r="D1" s="1777"/>
      <c r="E1" s="1777"/>
      <c r="F1" s="1777"/>
      <c r="G1" s="1777"/>
      <c r="H1" s="1777"/>
      <c r="I1" s="1777"/>
      <c r="J1" s="1777"/>
      <c r="K1" s="1777"/>
      <c r="L1" s="1777"/>
      <c r="M1" s="1777"/>
      <c r="N1" s="1777"/>
      <c r="O1" s="1777"/>
      <c r="P1" s="1777"/>
    </row>
    <row r="2" spans="1:16" ht="15" thickBot="1" x14ac:dyDescent="0.35">
      <c r="A2" s="1777"/>
      <c r="B2" s="1777"/>
      <c r="C2" s="1777"/>
      <c r="D2" s="1777"/>
      <c r="E2" s="1777"/>
      <c r="F2" s="1777"/>
      <c r="G2" s="1777"/>
      <c r="H2" s="1777"/>
      <c r="I2" s="1777"/>
      <c r="J2" s="1777"/>
      <c r="K2" s="1777"/>
      <c r="L2" s="1777"/>
      <c r="M2" s="1777"/>
      <c r="N2" s="1777"/>
      <c r="O2" s="1777"/>
      <c r="P2" s="1777"/>
    </row>
    <row r="3" spans="1:16" ht="15" thickBot="1" x14ac:dyDescent="0.35">
      <c r="A3" s="269"/>
      <c r="B3" s="1605" t="s">
        <v>247</v>
      </c>
      <c r="C3" s="1606"/>
      <c r="D3" s="1606"/>
      <c r="E3" s="1606"/>
      <c r="F3" s="1607"/>
      <c r="G3" s="1605" t="s">
        <v>248</v>
      </c>
      <c r="H3" s="1606"/>
      <c r="I3" s="1606"/>
      <c r="J3" s="1606"/>
      <c r="K3" s="1607"/>
      <c r="L3" s="1605" t="s">
        <v>249</v>
      </c>
      <c r="M3" s="1606"/>
      <c r="N3" s="1606"/>
      <c r="O3" s="1606"/>
      <c r="P3" s="1607"/>
    </row>
    <row r="4" spans="1:16" ht="159" thickBot="1" x14ac:dyDescent="0.35">
      <c r="A4" s="263" t="s">
        <v>149</v>
      </c>
      <c r="B4" s="265" t="s">
        <v>250</v>
      </c>
      <c r="C4" s="266" t="s">
        <v>251</v>
      </c>
      <c r="D4" s="266" t="s">
        <v>252</v>
      </c>
      <c r="E4" s="266" t="s">
        <v>253</v>
      </c>
      <c r="F4" s="267" t="s">
        <v>254</v>
      </c>
      <c r="G4" s="266" t="s">
        <v>250</v>
      </c>
      <c r="H4" s="266" t="s">
        <v>251</v>
      </c>
      <c r="I4" s="266" t="s">
        <v>252</v>
      </c>
      <c r="J4" s="266" t="s">
        <v>253</v>
      </c>
      <c r="K4" s="267" t="s">
        <v>254</v>
      </c>
      <c r="L4" s="268" t="s">
        <v>250</v>
      </c>
      <c r="M4" s="266" t="s">
        <v>251</v>
      </c>
      <c r="N4" s="266" t="s">
        <v>252</v>
      </c>
      <c r="O4" s="266" t="s">
        <v>253</v>
      </c>
      <c r="P4" s="267" t="s">
        <v>254</v>
      </c>
    </row>
    <row r="5" spans="1:16" x14ac:dyDescent="0.3">
      <c r="A5" s="262" t="s">
        <v>62</v>
      </c>
      <c r="B5" s="1378" t="s">
        <v>938</v>
      </c>
      <c r="C5" s="1480" t="s">
        <v>860</v>
      </c>
      <c r="D5" s="1379" t="s">
        <v>939</v>
      </c>
      <c r="E5" s="1379" t="s">
        <v>865</v>
      </c>
      <c r="F5" s="1380" t="s">
        <v>897</v>
      </c>
      <c r="G5" s="1493" t="s">
        <v>940</v>
      </c>
      <c r="H5" s="1381" t="s">
        <v>879</v>
      </c>
      <c r="I5" s="1381" t="s">
        <v>941</v>
      </c>
      <c r="J5" s="1381" t="s">
        <v>862</v>
      </c>
      <c r="K5" s="1382" t="s">
        <v>919</v>
      </c>
      <c r="L5" s="1383" t="s">
        <v>942</v>
      </c>
      <c r="M5" s="1443">
        <v>47.6</v>
      </c>
      <c r="N5" s="1443">
        <v>27.5</v>
      </c>
      <c r="O5" s="1384" t="s">
        <v>930</v>
      </c>
      <c r="P5" s="1508" t="s">
        <v>943</v>
      </c>
    </row>
    <row r="6" spans="1:16" x14ac:dyDescent="0.3">
      <c r="A6" s="1471" t="s">
        <v>68</v>
      </c>
      <c r="B6" s="1378" t="s">
        <v>890</v>
      </c>
      <c r="C6" s="1480" t="s">
        <v>862</v>
      </c>
      <c r="D6" s="1379" t="s">
        <v>878</v>
      </c>
      <c r="E6" s="1379">
        <v>0</v>
      </c>
      <c r="F6" s="1385" t="s">
        <v>888</v>
      </c>
      <c r="G6" s="1494" t="s">
        <v>870</v>
      </c>
      <c r="H6" s="1386" t="s">
        <v>862</v>
      </c>
      <c r="I6" s="1386" t="s">
        <v>878</v>
      </c>
      <c r="J6" s="1386">
        <v>1</v>
      </c>
      <c r="K6" s="1387" t="s">
        <v>896</v>
      </c>
      <c r="L6" s="1388" t="s">
        <v>920</v>
      </c>
      <c r="M6" s="1444">
        <v>1.1000000000000001</v>
      </c>
      <c r="N6" s="1444">
        <v>0.1</v>
      </c>
      <c r="O6" s="1389" t="s">
        <v>872</v>
      </c>
      <c r="P6" s="1509" t="s">
        <v>921</v>
      </c>
    </row>
    <row r="7" spans="1:16" x14ac:dyDescent="0.3">
      <c r="A7" s="1471" t="s">
        <v>46</v>
      </c>
      <c r="B7" s="1378" t="s">
        <v>874</v>
      </c>
      <c r="C7" s="1480" t="s">
        <v>859</v>
      </c>
      <c r="D7" s="1379" t="s">
        <v>875</v>
      </c>
      <c r="E7" s="1379" t="s">
        <v>862</v>
      </c>
      <c r="F7" s="1385" t="s">
        <v>866</v>
      </c>
      <c r="G7" s="1494" t="s">
        <v>876</v>
      </c>
      <c r="H7" s="1386" t="s">
        <v>877</v>
      </c>
      <c r="I7" s="1386" t="s">
        <v>878</v>
      </c>
      <c r="J7" s="1386" t="s">
        <v>865</v>
      </c>
      <c r="K7" s="1387" t="s">
        <v>879</v>
      </c>
      <c r="L7" s="1388" t="s">
        <v>880</v>
      </c>
      <c r="M7" s="1444">
        <v>1.2</v>
      </c>
      <c r="N7" s="1444">
        <v>0.3</v>
      </c>
      <c r="O7" s="1389" t="s">
        <v>872</v>
      </c>
      <c r="P7" s="1509" t="s">
        <v>881</v>
      </c>
    </row>
    <row r="8" spans="1:16" x14ac:dyDescent="0.3">
      <c r="A8" s="1471" t="s">
        <v>70</v>
      </c>
      <c r="B8" s="1390" t="s">
        <v>908</v>
      </c>
      <c r="C8" s="1481" t="s">
        <v>859</v>
      </c>
      <c r="D8" s="1391" t="s">
        <v>909</v>
      </c>
      <c r="E8" s="1452" t="s">
        <v>872</v>
      </c>
      <c r="F8" s="1392" t="s">
        <v>884</v>
      </c>
      <c r="G8" s="1495" t="s">
        <v>907</v>
      </c>
      <c r="H8" s="1391" t="s">
        <v>899</v>
      </c>
      <c r="I8" s="1391" t="s">
        <v>910</v>
      </c>
      <c r="J8" s="1391" t="s">
        <v>878</v>
      </c>
      <c r="K8" s="1394" t="s">
        <v>872</v>
      </c>
      <c r="L8" s="1393" t="s">
        <v>902</v>
      </c>
      <c r="M8" s="1445">
        <v>1.8</v>
      </c>
      <c r="N8" s="1445">
        <v>1.3</v>
      </c>
      <c r="O8" s="1391" t="s">
        <v>872</v>
      </c>
      <c r="P8" s="1510" t="s">
        <v>911</v>
      </c>
    </row>
    <row r="9" spans="1:16" x14ac:dyDescent="0.3">
      <c r="A9" s="1471" t="s">
        <v>72</v>
      </c>
      <c r="B9" s="1395">
        <v>1</v>
      </c>
      <c r="C9" s="1481" t="s">
        <v>886</v>
      </c>
      <c r="D9" s="1376">
        <v>0</v>
      </c>
      <c r="E9" s="1376">
        <v>0</v>
      </c>
      <c r="F9" s="1396">
        <v>1</v>
      </c>
      <c r="G9" s="1496">
        <v>4</v>
      </c>
      <c r="H9" s="1376">
        <v>1</v>
      </c>
      <c r="I9" s="1376">
        <v>0</v>
      </c>
      <c r="J9" s="1376">
        <v>0</v>
      </c>
      <c r="K9" s="1453" t="s">
        <v>865</v>
      </c>
      <c r="L9" s="1388" t="s">
        <v>870</v>
      </c>
      <c r="M9" s="1444">
        <v>1</v>
      </c>
      <c r="N9" s="1444">
        <v>1.6</v>
      </c>
      <c r="O9" s="1389" t="s">
        <v>878</v>
      </c>
      <c r="P9" s="1509" t="s">
        <v>890</v>
      </c>
    </row>
    <row r="10" spans="1:16" x14ac:dyDescent="0.3">
      <c r="A10" s="1471" t="s">
        <v>64</v>
      </c>
      <c r="B10" s="1457" t="s">
        <v>882</v>
      </c>
      <c r="C10" s="1481" t="s">
        <v>858</v>
      </c>
      <c r="D10" s="1452" t="s">
        <v>929</v>
      </c>
      <c r="E10" s="1452" t="s">
        <v>865</v>
      </c>
      <c r="F10" s="1456" t="s">
        <v>930</v>
      </c>
      <c r="G10" s="1497" t="s">
        <v>924</v>
      </c>
      <c r="H10" s="1452" t="s">
        <v>931</v>
      </c>
      <c r="I10" s="1452" t="s">
        <v>925</v>
      </c>
      <c r="J10" s="1376">
        <v>0</v>
      </c>
      <c r="K10" s="1453" t="s">
        <v>915</v>
      </c>
      <c r="L10" s="1388" t="s">
        <v>932</v>
      </c>
      <c r="M10" s="1444">
        <v>1.1000000000000001</v>
      </c>
      <c r="N10" s="1444">
        <v>0.2</v>
      </c>
      <c r="O10" s="1389" t="s">
        <v>865</v>
      </c>
      <c r="P10" s="1509" t="s">
        <v>933</v>
      </c>
    </row>
    <row r="11" spans="1:16" x14ac:dyDescent="0.3">
      <c r="A11" s="1471" t="s">
        <v>66</v>
      </c>
      <c r="B11" s="1399" t="s">
        <v>855</v>
      </c>
      <c r="C11" s="1482" t="s">
        <v>858</v>
      </c>
      <c r="D11" s="1400">
        <v>0</v>
      </c>
      <c r="E11" s="1400" t="s">
        <v>878</v>
      </c>
      <c r="F11" s="1401" t="s">
        <v>865</v>
      </c>
      <c r="G11" s="1498" t="s">
        <v>924</v>
      </c>
      <c r="H11" s="1402" t="s">
        <v>858</v>
      </c>
      <c r="I11" s="1402" t="s">
        <v>925</v>
      </c>
      <c r="J11" s="1402" t="s">
        <v>862</v>
      </c>
      <c r="K11" s="1403" t="s">
        <v>906</v>
      </c>
      <c r="L11" s="1388" t="s">
        <v>926</v>
      </c>
      <c r="M11" s="1444">
        <v>1.1000000000000001</v>
      </c>
      <c r="N11" s="1444">
        <v>0.2</v>
      </c>
      <c r="O11" s="1389" t="s">
        <v>872</v>
      </c>
      <c r="P11" s="1509" t="s">
        <v>927</v>
      </c>
    </row>
    <row r="12" spans="1:16" x14ac:dyDescent="0.3">
      <c r="A12" s="1471" t="s">
        <v>58</v>
      </c>
      <c r="B12" s="1404" t="s">
        <v>857</v>
      </c>
      <c r="C12" s="1483" t="s">
        <v>858</v>
      </c>
      <c r="D12" s="1405" t="s">
        <v>859</v>
      </c>
      <c r="E12" s="1405">
        <v>0</v>
      </c>
      <c r="F12" s="1406" t="s">
        <v>855</v>
      </c>
      <c r="G12" s="1499" t="s">
        <v>860</v>
      </c>
      <c r="H12" s="1405" t="s">
        <v>858</v>
      </c>
      <c r="I12" s="1405" t="s">
        <v>948</v>
      </c>
      <c r="J12" s="1405">
        <v>1</v>
      </c>
      <c r="K12" s="1407" t="s">
        <v>857</v>
      </c>
      <c r="L12" s="1388" t="s">
        <v>861</v>
      </c>
      <c r="M12" s="1444">
        <v>1.1000000000000001</v>
      </c>
      <c r="N12" s="1444">
        <v>0.5</v>
      </c>
      <c r="O12" s="1389" t="s">
        <v>862</v>
      </c>
      <c r="P12" s="1509" t="s">
        <v>863</v>
      </c>
    </row>
    <row r="13" spans="1:16" x14ac:dyDescent="0.3">
      <c r="A13" s="1471" t="s">
        <v>50</v>
      </c>
      <c r="B13" s="1408">
        <v>11</v>
      </c>
      <c r="C13" s="1484">
        <v>1.18</v>
      </c>
      <c r="D13" s="1377">
        <v>0.15</v>
      </c>
      <c r="E13" s="1377">
        <v>0</v>
      </c>
      <c r="F13" s="1409">
        <v>0</v>
      </c>
      <c r="G13" s="1496">
        <v>41</v>
      </c>
      <c r="H13" s="1376">
        <v>1.1499999999999999</v>
      </c>
      <c r="I13" s="1376">
        <v>0.12</v>
      </c>
      <c r="J13" s="1410">
        <v>0</v>
      </c>
      <c r="K13" s="1451" t="s">
        <v>853</v>
      </c>
      <c r="L13" s="1388" t="s">
        <v>854</v>
      </c>
      <c r="M13" s="1444">
        <v>1.2</v>
      </c>
      <c r="N13" s="1444">
        <v>0.2</v>
      </c>
      <c r="O13" s="1389" t="s">
        <v>855</v>
      </c>
      <c r="P13" s="1509" t="s">
        <v>856</v>
      </c>
    </row>
    <row r="14" spans="1:16" x14ac:dyDescent="0.3">
      <c r="A14" s="1471" t="s">
        <v>52</v>
      </c>
      <c r="B14" s="1411" t="s">
        <v>897</v>
      </c>
      <c r="C14" s="1485" t="s">
        <v>858</v>
      </c>
      <c r="D14" s="1412">
        <v>0</v>
      </c>
      <c r="E14" s="1412">
        <v>0</v>
      </c>
      <c r="F14" s="1413" t="s">
        <v>866</v>
      </c>
      <c r="G14" s="1500" t="s">
        <v>898</v>
      </c>
      <c r="H14" s="1414" t="s">
        <v>899</v>
      </c>
      <c r="I14" s="1414">
        <v>0</v>
      </c>
      <c r="J14" s="1414">
        <v>0</v>
      </c>
      <c r="K14" s="1415" t="s">
        <v>900</v>
      </c>
      <c r="L14" s="1388" t="s">
        <v>901</v>
      </c>
      <c r="M14" s="1444">
        <v>1.3</v>
      </c>
      <c r="N14" s="1444">
        <v>0.4</v>
      </c>
      <c r="O14" s="1389" t="s">
        <v>862</v>
      </c>
      <c r="P14" s="1509" t="s">
        <v>902</v>
      </c>
    </row>
    <row r="15" spans="1:16" x14ac:dyDescent="0.3">
      <c r="A15" s="1471" t="s">
        <v>78</v>
      </c>
      <c r="B15" s="1416" t="s">
        <v>882</v>
      </c>
      <c r="C15" s="1486" t="s">
        <v>883</v>
      </c>
      <c r="D15" s="1417" t="s">
        <v>878</v>
      </c>
      <c r="E15" s="1417" t="s">
        <v>865</v>
      </c>
      <c r="F15" s="1418" t="s">
        <v>884</v>
      </c>
      <c r="G15" s="1501" t="s">
        <v>885</v>
      </c>
      <c r="H15" s="1419" t="s">
        <v>886</v>
      </c>
      <c r="I15" s="1419">
        <v>0</v>
      </c>
      <c r="J15" s="1419" t="s">
        <v>872</v>
      </c>
      <c r="K15" s="1420" t="s">
        <v>860</v>
      </c>
      <c r="L15" s="1388" t="s">
        <v>887</v>
      </c>
      <c r="M15" s="1444">
        <v>1.5</v>
      </c>
      <c r="N15" s="1444">
        <v>0.7</v>
      </c>
      <c r="O15" s="1389" t="s">
        <v>888</v>
      </c>
      <c r="P15" s="1509" t="s">
        <v>889</v>
      </c>
    </row>
    <row r="16" spans="1:16" x14ac:dyDescent="0.3">
      <c r="A16" s="1471" t="s">
        <v>56</v>
      </c>
      <c r="B16" s="1408">
        <v>4</v>
      </c>
      <c r="C16" s="1487" t="s">
        <v>886</v>
      </c>
      <c r="D16" s="1377">
        <v>0.25</v>
      </c>
      <c r="E16" s="1377">
        <v>0</v>
      </c>
      <c r="F16" s="1409">
        <v>3</v>
      </c>
      <c r="G16" s="1497" t="s">
        <v>890</v>
      </c>
      <c r="H16" s="1452" t="s">
        <v>886</v>
      </c>
      <c r="I16" s="1452" t="s">
        <v>947</v>
      </c>
      <c r="J16" s="1452" t="s">
        <v>878</v>
      </c>
      <c r="K16" s="1453" t="s">
        <v>866</v>
      </c>
      <c r="L16" s="1388" t="s">
        <v>903</v>
      </c>
      <c r="M16" s="1444">
        <v>1.1000000000000001</v>
      </c>
      <c r="N16" s="1444">
        <v>0.4</v>
      </c>
      <c r="O16" s="1389" t="s">
        <v>878</v>
      </c>
      <c r="P16" s="1509" t="s">
        <v>904</v>
      </c>
    </row>
    <row r="17" spans="1:17" x14ac:dyDescent="0.3">
      <c r="A17" s="1471" t="s">
        <v>42</v>
      </c>
      <c r="B17" s="1455" t="s">
        <v>914</v>
      </c>
      <c r="C17" s="1487" t="s">
        <v>909</v>
      </c>
      <c r="D17" s="1454" t="s">
        <v>878</v>
      </c>
      <c r="E17" s="1454" t="s">
        <v>862</v>
      </c>
      <c r="F17" s="1458" t="s">
        <v>862</v>
      </c>
      <c r="G17" s="1497" t="s">
        <v>915</v>
      </c>
      <c r="H17" s="1452" t="s">
        <v>916</v>
      </c>
      <c r="I17" s="1452" t="s">
        <v>917</v>
      </c>
      <c r="J17" s="1452" t="s">
        <v>872</v>
      </c>
      <c r="K17" s="1453" t="s">
        <v>882</v>
      </c>
      <c r="L17" s="1388" t="s">
        <v>918</v>
      </c>
      <c r="M17" s="1444">
        <v>1.1000000000000001</v>
      </c>
      <c r="N17" s="1444">
        <v>0.8</v>
      </c>
      <c r="O17" s="1389" t="s">
        <v>855</v>
      </c>
      <c r="P17" s="1509" t="s">
        <v>919</v>
      </c>
    </row>
    <row r="18" spans="1:17" x14ac:dyDescent="0.3">
      <c r="A18" s="1471" t="s">
        <v>48</v>
      </c>
      <c r="B18" s="1468" t="s">
        <v>934</v>
      </c>
      <c r="C18" s="1488" t="s">
        <v>935</v>
      </c>
      <c r="D18" s="1410">
        <v>0</v>
      </c>
      <c r="E18" s="1410">
        <v>0</v>
      </c>
      <c r="F18" s="1470" t="s">
        <v>888</v>
      </c>
      <c r="G18" s="1502" t="s">
        <v>904</v>
      </c>
      <c r="H18" s="1469" t="s">
        <v>858</v>
      </c>
      <c r="I18" s="1469" t="s">
        <v>858</v>
      </c>
      <c r="J18" s="1410">
        <v>0</v>
      </c>
      <c r="K18" s="1451" t="s">
        <v>930</v>
      </c>
      <c r="L18" s="1421" t="s">
        <v>933</v>
      </c>
      <c r="M18" s="1446">
        <v>1.3</v>
      </c>
      <c r="N18" s="1446">
        <v>0.5</v>
      </c>
      <c r="O18" s="1422" t="s">
        <v>878</v>
      </c>
      <c r="P18" s="1511" t="s">
        <v>936</v>
      </c>
    </row>
    <row r="19" spans="1:17" x14ac:dyDescent="0.3">
      <c r="A19" s="1472" t="s">
        <v>54</v>
      </c>
      <c r="B19" s="1459" t="s">
        <v>884</v>
      </c>
      <c r="C19" s="1489" t="s">
        <v>858</v>
      </c>
      <c r="D19" s="1423">
        <v>0</v>
      </c>
      <c r="E19" s="1423">
        <v>0</v>
      </c>
      <c r="F19" s="1461" t="s">
        <v>865</v>
      </c>
      <c r="G19" s="1503" t="s">
        <v>860</v>
      </c>
      <c r="H19" s="1460" t="s">
        <v>858</v>
      </c>
      <c r="I19" s="1423">
        <v>0</v>
      </c>
      <c r="J19" s="1423">
        <v>0</v>
      </c>
      <c r="K19" s="1462" t="s">
        <v>866</v>
      </c>
      <c r="L19" s="1388" t="s">
        <v>922</v>
      </c>
      <c r="M19" s="1444">
        <v>1.1000000000000001</v>
      </c>
      <c r="N19" s="1444">
        <v>0.1</v>
      </c>
      <c r="O19" s="1389" t="s">
        <v>862</v>
      </c>
      <c r="P19" s="1509" t="s">
        <v>923</v>
      </c>
    </row>
    <row r="20" spans="1:17" x14ac:dyDescent="0.3">
      <c r="A20" s="1471" t="s">
        <v>74</v>
      </c>
      <c r="B20" s="1457" t="s">
        <v>884</v>
      </c>
      <c r="C20" s="1481" t="s">
        <v>858</v>
      </c>
      <c r="D20" s="1376">
        <v>0</v>
      </c>
      <c r="E20" s="1376">
        <v>0</v>
      </c>
      <c r="F20" s="1456" t="s">
        <v>855</v>
      </c>
      <c r="G20" s="1497" t="s">
        <v>870</v>
      </c>
      <c r="H20" s="1452" t="s">
        <v>858</v>
      </c>
      <c r="I20" s="1376">
        <v>0</v>
      </c>
      <c r="J20" s="1376">
        <v>0</v>
      </c>
      <c r="K20" s="1453" t="s">
        <v>912</v>
      </c>
      <c r="L20" s="1388" t="s">
        <v>861</v>
      </c>
      <c r="M20" s="1444">
        <v>1</v>
      </c>
      <c r="N20" s="1444">
        <v>0.1</v>
      </c>
      <c r="O20" s="1389">
        <v>0</v>
      </c>
      <c r="P20" s="1509" t="s">
        <v>913</v>
      </c>
    </row>
    <row r="21" spans="1:17" x14ac:dyDescent="0.3">
      <c r="A21" s="1471" t="s">
        <v>76</v>
      </c>
      <c r="B21" s="1463" t="s">
        <v>865</v>
      </c>
      <c r="C21" s="1490" t="s">
        <v>869</v>
      </c>
      <c r="D21" s="1464" t="s">
        <v>858</v>
      </c>
      <c r="E21" s="1424">
        <v>0</v>
      </c>
      <c r="F21" s="1465" t="s">
        <v>878</v>
      </c>
      <c r="G21" s="1504" t="s">
        <v>855</v>
      </c>
      <c r="H21" s="1466" t="s">
        <v>928</v>
      </c>
      <c r="I21" s="1466" t="s">
        <v>878</v>
      </c>
      <c r="J21" s="1425">
        <v>0</v>
      </c>
      <c r="K21" s="1467" t="s">
        <v>862</v>
      </c>
      <c r="L21" s="1388" t="s">
        <v>906</v>
      </c>
      <c r="M21" s="1444">
        <v>17.5</v>
      </c>
      <c r="N21" s="1444">
        <v>5.4</v>
      </c>
      <c r="O21" s="1389">
        <v>0</v>
      </c>
      <c r="P21" s="1509" t="s">
        <v>857</v>
      </c>
    </row>
    <row r="22" spans="1:17" x14ac:dyDescent="0.3">
      <c r="A22" s="1473" t="s">
        <v>40</v>
      </c>
      <c r="B22" s="1455" t="s">
        <v>865</v>
      </c>
      <c r="C22" s="1487" t="s">
        <v>869</v>
      </c>
      <c r="D22" s="1377">
        <v>0</v>
      </c>
      <c r="E22" s="1376">
        <v>1</v>
      </c>
      <c r="F22" s="1456" t="s">
        <v>865</v>
      </c>
      <c r="G22" s="1497" t="s">
        <v>866</v>
      </c>
      <c r="H22" s="1452" t="s">
        <v>905</v>
      </c>
      <c r="I22" s="1452" t="s">
        <v>869</v>
      </c>
      <c r="J22" s="1376">
        <v>0</v>
      </c>
      <c r="K22" s="1453" t="s">
        <v>855</v>
      </c>
      <c r="L22" s="1388" t="s">
        <v>906</v>
      </c>
      <c r="M22" s="1444">
        <v>10.4</v>
      </c>
      <c r="N22" s="1444">
        <v>1.3</v>
      </c>
      <c r="O22" s="1389" t="s">
        <v>878</v>
      </c>
      <c r="P22" s="1509" t="s">
        <v>907</v>
      </c>
    </row>
    <row r="23" spans="1:17" x14ac:dyDescent="0.3">
      <c r="A23" s="1471" t="s">
        <v>152</v>
      </c>
      <c r="B23" s="1411" t="s">
        <v>860</v>
      </c>
      <c r="C23" s="1485" t="s">
        <v>864</v>
      </c>
      <c r="D23" s="1412" t="s">
        <v>858</v>
      </c>
      <c r="E23" s="1414" t="s">
        <v>865</v>
      </c>
      <c r="F23" s="1426" t="s">
        <v>866</v>
      </c>
      <c r="G23" s="1500" t="s">
        <v>867</v>
      </c>
      <c r="H23" s="1414" t="s">
        <v>868</v>
      </c>
      <c r="I23" s="1414" t="s">
        <v>869</v>
      </c>
      <c r="J23" s="1414">
        <v>1</v>
      </c>
      <c r="K23" s="1415" t="s">
        <v>870</v>
      </c>
      <c r="L23" s="1388" t="s">
        <v>871</v>
      </c>
      <c r="M23" s="1444">
        <v>4.9000000000000004</v>
      </c>
      <c r="N23" s="1444">
        <v>2.2999999999999998</v>
      </c>
      <c r="O23" s="1389" t="s">
        <v>872</v>
      </c>
      <c r="P23" s="1509" t="s">
        <v>873</v>
      </c>
    </row>
    <row r="24" spans="1:17" x14ac:dyDescent="0.3">
      <c r="A24" s="1471" t="s">
        <v>60</v>
      </c>
      <c r="B24" s="1408">
        <v>9</v>
      </c>
      <c r="C24" s="1487" t="s">
        <v>891</v>
      </c>
      <c r="D24" s="1454" t="s">
        <v>892</v>
      </c>
      <c r="E24" s="1376">
        <v>2</v>
      </c>
      <c r="F24" s="1396">
        <v>2</v>
      </c>
      <c r="G24" s="1497" t="s">
        <v>857</v>
      </c>
      <c r="H24" s="1452" t="s">
        <v>893</v>
      </c>
      <c r="I24" s="1452" t="s">
        <v>894</v>
      </c>
      <c r="J24" s="1452" t="s">
        <v>878</v>
      </c>
      <c r="K24" s="1453" t="s">
        <v>866</v>
      </c>
      <c r="L24" s="1388" t="s">
        <v>895</v>
      </c>
      <c r="M24" s="1444">
        <v>0.9</v>
      </c>
      <c r="N24" s="1444">
        <v>0.5</v>
      </c>
      <c r="O24" s="1389" t="s">
        <v>888</v>
      </c>
      <c r="P24" s="1509" t="s">
        <v>896</v>
      </c>
    </row>
    <row r="25" spans="1:17" x14ac:dyDescent="0.3">
      <c r="A25" s="1471" t="s">
        <v>99</v>
      </c>
      <c r="B25" s="1427">
        <v>0</v>
      </c>
      <c r="C25" s="1448">
        <v>0</v>
      </c>
      <c r="D25" s="1428">
        <v>0</v>
      </c>
      <c r="E25" s="1428">
        <v>0</v>
      </c>
      <c r="F25" s="1429">
        <v>0</v>
      </c>
      <c r="G25" s="1498">
        <v>1</v>
      </c>
      <c r="H25" s="1402" t="s">
        <v>869</v>
      </c>
      <c r="I25" s="1402" t="s">
        <v>858</v>
      </c>
      <c r="J25" s="1402">
        <v>0</v>
      </c>
      <c r="K25" s="1403">
        <v>1</v>
      </c>
      <c r="L25" s="1388">
        <v>10</v>
      </c>
      <c r="M25" s="1444">
        <v>12.8</v>
      </c>
      <c r="N25" s="1444">
        <v>2.8</v>
      </c>
      <c r="O25" s="1389">
        <v>0</v>
      </c>
      <c r="P25" s="1509">
        <v>10</v>
      </c>
    </row>
    <row r="26" spans="1:17" x14ac:dyDescent="0.3">
      <c r="A26" s="1473" t="s">
        <v>97</v>
      </c>
      <c r="B26" s="1395">
        <v>1</v>
      </c>
      <c r="C26" s="1447">
        <v>1</v>
      </c>
      <c r="D26" s="1430">
        <v>1</v>
      </c>
      <c r="E26" s="1430">
        <v>0</v>
      </c>
      <c r="F26" s="1431">
        <v>0</v>
      </c>
      <c r="G26" s="1496">
        <v>2</v>
      </c>
      <c r="H26" s="1515" t="s">
        <v>869</v>
      </c>
      <c r="I26" s="1515" t="s">
        <v>869</v>
      </c>
      <c r="J26" s="1430">
        <v>0</v>
      </c>
      <c r="K26" s="1432">
        <v>1</v>
      </c>
      <c r="L26" s="1397">
        <v>7</v>
      </c>
      <c r="M26" s="1447">
        <v>3</v>
      </c>
      <c r="N26" s="1447">
        <v>3</v>
      </c>
      <c r="O26" s="1430">
        <v>0</v>
      </c>
      <c r="P26" s="1512">
        <v>0</v>
      </c>
      <c r="Q26" s="264"/>
    </row>
    <row r="27" spans="1:17" x14ac:dyDescent="0.3">
      <c r="A27" s="1472" t="s">
        <v>87</v>
      </c>
      <c r="B27" s="1395">
        <v>5</v>
      </c>
      <c r="C27" s="1491">
        <v>1</v>
      </c>
      <c r="D27" s="1376">
        <v>0</v>
      </c>
      <c r="E27" s="1376">
        <v>0</v>
      </c>
      <c r="F27" s="1396">
        <v>2</v>
      </c>
      <c r="G27" s="1496">
        <v>5</v>
      </c>
      <c r="H27" s="1376">
        <v>1.2</v>
      </c>
      <c r="I27" s="1452" t="s">
        <v>858</v>
      </c>
      <c r="J27" s="1376">
        <v>0</v>
      </c>
      <c r="K27" s="1398">
        <v>1</v>
      </c>
      <c r="L27" s="1388">
        <v>25</v>
      </c>
      <c r="M27" s="1444">
        <v>1.1000000000000001</v>
      </c>
      <c r="N27" s="1444">
        <v>1.7</v>
      </c>
      <c r="O27" s="1389">
        <v>0</v>
      </c>
      <c r="P27" s="1509">
        <v>14</v>
      </c>
    </row>
    <row r="28" spans="1:17" x14ac:dyDescent="0.3">
      <c r="A28" s="1471" t="s">
        <v>93</v>
      </c>
      <c r="B28" s="1395">
        <v>4</v>
      </c>
      <c r="C28" s="1491">
        <v>1</v>
      </c>
      <c r="D28" s="1376">
        <v>0</v>
      </c>
      <c r="E28" s="1376">
        <v>0</v>
      </c>
      <c r="F28" s="1396">
        <v>2</v>
      </c>
      <c r="G28" s="1496">
        <v>5</v>
      </c>
      <c r="H28" s="1376">
        <v>1.2</v>
      </c>
      <c r="I28" s="1452" t="s">
        <v>858</v>
      </c>
      <c r="J28" s="1376">
        <v>0</v>
      </c>
      <c r="K28" s="1398">
        <v>2</v>
      </c>
      <c r="L28" s="1388">
        <v>12</v>
      </c>
      <c r="M28" s="1444">
        <v>1.3</v>
      </c>
      <c r="N28" s="1444">
        <v>0.4</v>
      </c>
      <c r="O28" s="1389">
        <v>0</v>
      </c>
      <c r="P28" s="1509">
        <v>7</v>
      </c>
    </row>
    <row r="29" spans="1:17" x14ac:dyDescent="0.3">
      <c r="A29" s="1471" t="s">
        <v>101</v>
      </c>
      <c r="B29" s="1395">
        <v>2</v>
      </c>
      <c r="C29" s="1491">
        <v>1</v>
      </c>
      <c r="D29" s="1376">
        <v>0</v>
      </c>
      <c r="E29" s="1376">
        <v>0</v>
      </c>
      <c r="F29" s="1396">
        <v>2</v>
      </c>
      <c r="G29" s="1505">
        <v>0</v>
      </c>
      <c r="H29" s="1433">
        <v>0</v>
      </c>
      <c r="I29" s="1433">
        <v>0</v>
      </c>
      <c r="J29" s="1433">
        <v>0</v>
      </c>
      <c r="K29" s="1434">
        <v>0</v>
      </c>
      <c r="L29" s="1388">
        <v>6</v>
      </c>
      <c r="M29" s="1444">
        <v>1</v>
      </c>
      <c r="N29" s="1444">
        <v>0</v>
      </c>
      <c r="O29" s="1389">
        <v>0</v>
      </c>
      <c r="P29" s="1509">
        <v>6</v>
      </c>
    </row>
    <row r="30" spans="1:17" x14ac:dyDescent="0.3">
      <c r="A30" s="1471" t="s">
        <v>103</v>
      </c>
      <c r="B30" s="1395">
        <v>1</v>
      </c>
      <c r="C30" s="1491">
        <v>18</v>
      </c>
      <c r="D30" s="1376">
        <v>4</v>
      </c>
      <c r="E30" s="1376">
        <v>0</v>
      </c>
      <c r="F30" s="1396">
        <v>1</v>
      </c>
      <c r="G30" s="1496">
        <v>1</v>
      </c>
      <c r="H30" s="1452" t="s">
        <v>945</v>
      </c>
      <c r="I30" s="1452" t="s">
        <v>869</v>
      </c>
      <c r="J30" s="1376">
        <v>0</v>
      </c>
      <c r="K30" s="1398">
        <v>1</v>
      </c>
      <c r="L30" s="1435">
        <v>3</v>
      </c>
      <c r="M30" s="1448">
        <v>31.3</v>
      </c>
      <c r="N30" s="1448">
        <v>5</v>
      </c>
      <c r="O30" s="1428">
        <v>0</v>
      </c>
      <c r="P30" s="1513">
        <v>3</v>
      </c>
    </row>
    <row r="31" spans="1:17" x14ac:dyDescent="0.3">
      <c r="A31" s="1471" t="s">
        <v>91</v>
      </c>
      <c r="B31" s="1395">
        <v>1</v>
      </c>
      <c r="C31" s="1491">
        <v>1</v>
      </c>
      <c r="D31" s="1376">
        <v>1</v>
      </c>
      <c r="E31" s="1376">
        <v>0</v>
      </c>
      <c r="F31" s="1396">
        <v>0</v>
      </c>
      <c r="G31" s="1496">
        <v>3</v>
      </c>
      <c r="H31" s="1452" t="s">
        <v>946</v>
      </c>
      <c r="I31" s="1376">
        <v>3.3</v>
      </c>
      <c r="J31" s="1376">
        <v>0</v>
      </c>
      <c r="K31" s="1398">
        <v>0</v>
      </c>
      <c r="L31" s="1388">
        <v>5</v>
      </c>
      <c r="M31" s="1444">
        <v>2.2000000000000002</v>
      </c>
      <c r="N31" s="1444">
        <v>2.2000000000000002</v>
      </c>
      <c r="O31" s="1389">
        <v>0</v>
      </c>
      <c r="P31" s="1509">
        <v>0</v>
      </c>
    </row>
    <row r="32" spans="1:17" x14ac:dyDescent="0.3">
      <c r="A32" s="1473" t="s">
        <v>83</v>
      </c>
      <c r="B32" s="1395">
        <v>0</v>
      </c>
      <c r="C32" s="1447">
        <v>0</v>
      </c>
      <c r="D32" s="1430">
        <v>0</v>
      </c>
      <c r="E32" s="1430">
        <v>0</v>
      </c>
      <c r="F32" s="1431">
        <v>0</v>
      </c>
      <c r="G32" s="1496">
        <v>0</v>
      </c>
      <c r="H32" s="1430">
        <v>0</v>
      </c>
      <c r="I32" s="1430">
        <v>0</v>
      </c>
      <c r="J32" s="1430">
        <v>0</v>
      </c>
      <c r="K32" s="1432">
        <v>0</v>
      </c>
      <c r="L32" s="1397">
        <v>0</v>
      </c>
      <c r="M32" s="1447">
        <v>0</v>
      </c>
      <c r="N32" s="1447">
        <v>0</v>
      </c>
      <c r="O32" s="1430">
        <v>0</v>
      </c>
      <c r="P32" s="1512">
        <v>0</v>
      </c>
      <c r="Q32" s="264"/>
    </row>
    <row r="33" spans="1:17" x14ac:dyDescent="0.3">
      <c r="A33" s="1471" t="s">
        <v>153</v>
      </c>
      <c r="B33" s="1395">
        <v>0</v>
      </c>
      <c r="C33" s="1447">
        <v>0</v>
      </c>
      <c r="D33" s="1430">
        <v>0</v>
      </c>
      <c r="E33" s="1430">
        <v>0</v>
      </c>
      <c r="F33" s="1431">
        <v>0</v>
      </c>
      <c r="G33" s="1496">
        <v>0</v>
      </c>
      <c r="H33" s="1430">
        <v>0</v>
      </c>
      <c r="I33" s="1430">
        <v>0</v>
      </c>
      <c r="J33" s="1430">
        <v>0</v>
      </c>
      <c r="K33" s="1432">
        <v>0</v>
      </c>
      <c r="L33" s="1397">
        <v>0</v>
      </c>
      <c r="M33" s="1447">
        <v>0</v>
      </c>
      <c r="N33" s="1447">
        <v>0</v>
      </c>
      <c r="O33" s="1430">
        <v>0</v>
      </c>
      <c r="P33" s="1512">
        <v>0</v>
      </c>
      <c r="Q33" s="264"/>
    </row>
    <row r="34" spans="1:17" ht="15" thickBot="1" x14ac:dyDescent="0.35">
      <c r="A34" s="1474" t="s">
        <v>85</v>
      </c>
      <c r="B34" s="1436">
        <v>0</v>
      </c>
      <c r="C34" s="1492">
        <v>0</v>
      </c>
      <c r="D34" s="1437">
        <v>0</v>
      </c>
      <c r="E34" s="1437">
        <v>0</v>
      </c>
      <c r="F34" s="1438">
        <v>0</v>
      </c>
      <c r="G34" s="1506">
        <v>0</v>
      </c>
      <c r="H34" s="1439">
        <v>0</v>
      </c>
      <c r="I34" s="1439">
        <v>0</v>
      </c>
      <c r="J34" s="1439">
        <v>0</v>
      </c>
      <c r="K34" s="1440">
        <v>0</v>
      </c>
      <c r="L34" s="1441">
        <v>3</v>
      </c>
      <c r="M34" s="1449">
        <v>3</v>
      </c>
      <c r="N34" s="1450">
        <v>0</v>
      </c>
      <c r="O34" s="1442">
        <v>0</v>
      </c>
      <c r="P34" s="1514">
        <v>3</v>
      </c>
    </row>
    <row r="35" spans="1:17" ht="15" thickBot="1" x14ac:dyDescent="0.35">
      <c r="A35" s="270" t="s">
        <v>160</v>
      </c>
      <c r="B35" s="282">
        <v>235</v>
      </c>
      <c r="C35" s="271">
        <v>56.26</v>
      </c>
      <c r="D35" s="271">
        <v>12.03</v>
      </c>
      <c r="E35" s="271">
        <v>16</v>
      </c>
      <c r="F35" s="272">
        <v>99</v>
      </c>
      <c r="G35" s="1479" t="s">
        <v>944</v>
      </c>
      <c r="H35" s="271">
        <v>89.38</v>
      </c>
      <c r="I35" s="271">
        <v>21.73</v>
      </c>
      <c r="J35" s="1478" t="s">
        <v>934</v>
      </c>
      <c r="K35" s="1477" t="s">
        <v>949</v>
      </c>
      <c r="L35" s="1479" t="s">
        <v>951</v>
      </c>
      <c r="M35" s="271">
        <f>SUM(M5:M34)</f>
        <v>155</v>
      </c>
      <c r="N35" s="271">
        <f>SUM(N5:N34)</f>
        <v>59.5</v>
      </c>
      <c r="O35" s="1476" t="s">
        <v>950</v>
      </c>
      <c r="P35" s="1475" t="s">
        <v>952</v>
      </c>
    </row>
    <row r="36" spans="1:17" x14ac:dyDescent="0.3">
      <c r="H36" s="1507"/>
      <c r="P36" s="224" t="s">
        <v>852</v>
      </c>
    </row>
    <row r="37" spans="1:17" x14ac:dyDescent="0.3">
      <c r="P37" s="1507"/>
    </row>
  </sheetData>
  <mergeCells count="4">
    <mergeCell ref="G3:K3"/>
    <mergeCell ref="L3:P3"/>
    <mergeCell ref="A1:P2"/>
    <mergeCell ref="B3:F3"/>
  </mergeCells>
  <pageMargins left="0.7" right="0.7" top="0.75" bottom="0.75" header="0.3" footer="0.3"/>
  <pageSetup paperSize="9" scale="62" orientation="landscape" r:id="rId1"/>
  <ignoredErrors>
    <ignoredError sqref="K13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D22"/>
  <sheetViews>
    <sheetView workbookViewId="0">
      <selection activeCell="E6" sqref="E6"/>
    </sheetView>
  </sheetViews>
  <sheetFormatPr defaultColWidth="9.109375" defaultRowHeight="14.4" x14ac:dyDescent="0.3"/>
  <cols>
    <col min="1" max="1" width="19.44140625" style="1323" customWidth="1"/>
    <col min="2" max="2" width="16" style="1323" customWidth="1"/>
    <col min="3" max="3" width="19.5546875" style="1323" customWidth="1"/>
    <col min="4" max="4" width="18.44140625" style="1323" customWidth="1"/>
    <col min="5" max="16384" width="9.109375" style="1323"/>
  </cols>
  <sheetData>
    <row r="1" spans="1:4" ht="21.6" thickBot="1" x14ac:dyDescent="0.35">
      <c r="A1" s="1778" t="s">
        <v>980</v>
      </c>
      <c r="B1" s="1778"/>
      <c r="C1" s="1778"/>
      <c r="D1" s="1778"/>
    </row>
    <row r="2" spans="1:4" ht="87" thickBot="1" x14ac:dyDescent="0.35">
      <c r="A2" s="1338" t="s">
        <v>149</v>
      </c>
      <c r="B2" s="1552" t="s">
        <v>255</v>
      </c>
      <c r="C2" s="1553" t="s">
        <v>117</v>
      </c>
      <c r="D2" s="1337" t="s">
        <v>256</v>
      </c>
    </row>
    <row r="3" spans="1:4" x14ac:dyDescent="0.3">
      <c r="A3" s="1336" t="s">
        <v>40</v>
      </c>
      <c r="B3" s="1335">
        <v>1</v>
      </c>
      <c r="C3" s="1334">
        <v>1</v>
      </c>
      <c r="D3" s="1329">
        <v>67</v>
      </c>
    </row>
    <row r="4" spans="1:4" x14ac:dyDescent="0.3">
      <c r="A4" s="1336" t="s">
        <v>42</v>
      </c>
      <c r="B4" s="1335">
        <v>1</v>
      </c>
      <c r="C4" s="1334">
        <v>1</v>
      </c>
      <c r="D4" s="1329">
        <v>45</v>
      </c>
    </row>
    <row r="5" spans="1:4" x14ac:dyDescent="0.3">
      <c r="A5" s="1332" t="s">
        <v>46</v>
      </c>
      <c r="B5" s="1331">
        <v>3</v>
      </c>
      <c r="C5" s="1330">
        <v>0</v>
      </c>
      <c r="D5" s="1329">
        <v>51.66</v>
      </c>
    </row>
    <row r="6" spans="1:4" x14ac:dyDescent="0.3">
      <c r="A6" s="1332" t="s">
        <v>48</v>
      </c>
      <c r="B6" s="1331">
        <v>5</v>
      </c>
      <c r="C6" s="1330">
        <v>0</v>
      </c>
      <c r="D6" s="1329">
        <v>51</v>
      </c>
    </row>
    <row r="7" spans="1:4" x14ac:dyDescent="0.3">
      <c r="A7" s="1332" t="s">
        <v>50</v>
      </c>
      <c r="B7" s="1331">
        <v>12</v>
      </c>
      <c r="C7" s="1330">
        <v>1</v>
      </c>
      <c r="D7" s="1329">
        <v>52.33</v>
      </c>
    </row>
    <row r="8" spans="1:4" x14ac:dyDescent="0.3">
      <c r="A8" s="1332" t="s">
        <v>52</v>
      </c>
      <c r="B8" s="1331">
        <v>12</v>
      </c>
      <c r="C8" s="1330">
        <v>3</v>
      </c>
      <c r="D8" s="1329">
        <v>47.16</v>
      </c>
    </row>
    <row r="9" spans="1:4" x14ac:dyDescent="0.3">
      <c r="A9" s="1332" t="s">
        <v>54</v>
      </c>
      <c r="B9" s="1331">
        <v>5</v>
      </c>
      <c r="C9" s="1330">
        <v>1</v>
      </c>
      <c r="D9" s="1329">
        <v>51.6</v>
      </c>
    </row>
    <row r="10" spans="1:4" x14ac:dyDescent="0.3">
      <c r="A10" s="1332" t="s">
        <v>58</v>
      </c>
      <c r="B10" s="1331">
        <v>2</v>
      </c>
      <c r="C10" s="1330">
        <v>0</v>
      </c>
      <c r="D10" s="1329">
        <v>41</v>
      </c>
    </row>
    <row r="11" spans="1:4" x14ac:dyDescent="0.3">
      <c r="A11" s="1332" t="s">
        <v>70</v>
      </c>
      <c r="B11" s="1331">
        <v>1</v>
      </c>
      <c r="C11" s="1330">
        <v>0</v>
      </c>
      <c r="D11" s="1329">
        <v>51</v>
      </c>
    </row>
    <row r="12" spans="1:4" x14ac:dyDescent="0.3">
      <c r="A12" s="1332" t="s">
        <v>62</v>
      </c>
      <c r="B12" s="1331">
        <v>8</v>
      </c>
      <c r="C12" s="1330">
        <v>2</v>
      </c>
      <c r="D12" s="1329">
        <v>47.87</v>
      </c>
    </row>
    <row r="13" spans="1:4" x14ac:dyDescent="0.3">
      <c r="A13" s="1332" t="s">
        <v>64</v>
      </c>
      <c r="B13" s="1331">
        <v>4</v>
      </c>
      <c r="C13" s="1330">
        <v>2</v>
      </c>
      <c r="D13" s="1329">
        <v>52.5</v>
      </c>
    </row>
    <row r="14" spans="1:4" x14ac:dyDescent="0.3">
      <c r="A14" s="1332" t="s">
        <v>66</v>
      </c>
      <c r="B14" s="1331">
        <v>4</v>
      </c>
      <c r="C14" s="1330">
        <v>1</v>
      </c>
      <c r="D14" s="1329">
        <v>45</v>
      </c>
    </row>
    <row r="15" spans="1:4" x14ac:dyDescent="0.3">
      <c r="A15" s="1332" t="s">
        <v>68</v>
      </c>
      <c r="B15" s="1331">
        <v>4</v>
      </c>
      <c r="C15" s="1330">
        <v>0</v>
      </c>
      <c r="D15" s="1329">
        <v>49.75</v>
      </c>
    </row>
    <row r="16" spans="1:4" x14ac:dyDescent="0.3">
      <c r="A16" s="1332" t="s">
        <v>72</v>
      </c>
      <c r="B16" s="1331">
        <v>2</v>
      </c>
      <c r="C16" s="1330">
        <v>1</v>
      </c>
      <c r="D16" s="1329">
        <v>51.5</v>
      </c>
    </row>
    <row r="17" spans="1:4" x14ac:dyDescent="0.3">
      <c r="A17" s="1332" t="s">
        <v>840</v>
      </c>
      <c r="B17" s="1331">
        <v>2</v>
      </c>
      <c r="C17" s="1330">
        <v>0</v>
      </c>
      <c r="D17" s="1329">
        <v>56.5</v>
      </c>
    </row>
    <row r="18" spans="1:4" x14ac:dyDescent="0.3">
      <c r="A18" s="1332" t="s">
        <v>74</v>
      </c>
      <c r="B18" s="1331">
        <v>2</v>
      </c>
      <c r="C18" s="1330">
        <v>1</v>
      </c>
      <c r="D18" s="1329">
        <v>58</v>
      </c>
    </row>
    <row r="19" spans="1:4" x14ac:dyDescent="0.3">
      <c r="A19" s="1333" t="s">
        <v>103</v>
      </c>
      <c r="B19" s="1331">
        <v>9</v>
      </c>
      <c r="C19" s="1330">
        <v>3</v>
      </c>
      <c r="D19" s="1329">
        <v>59.66</v>
      </c>
    </row>
    <row r="20" spans="1:4" x14ac:dyDescent="0.3">
      <c r="A20" s="1332" t="s">
        <v>78</v>
      </c>
      <c r="B20" s="1331">
        <v>4</v>
      </c>
      <c r="C20" s="1330">
        <v>2</v>
      </c>
      <c r="D20" s="1329">
        <v>51.5</v>
      </c>
    </row>
    <row r="21" spans="1:4" x14ac:dyDescent="0.3">
      <c r="A21" s="1328" t="s">
        <v>160</v>
      </c>
      <c r="B21" s="1327">
        <f>SUM(B3:B20)</f>
        <v>81</v>
      </c>
      <c r="C21" s="1326">
        <f>SUM(C3:C20)</f>
        <v>19</v>
      </c>
      <c r="D21" s="1325">
        <v>51.66</v>
      </c>
    </row>
    <row r="22" spans="1:4" x14ac:dyDescent="0.3">
      <c r="D22" s="1324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árok19">
    <tabColor rgb="FF92D050"/>
  </sheetPr>
  <dimension ref="A1:J27"/>
  <sheetViews>
    <sheetView workbookViewId="0">
      <selection sqref="A1:J1"/>
    </sheetView>
  </sheetViews>
  <sheetFormatPr defaultColWidth="9.109375" defaultRowHeight="15.6" x14ac:dyDescent="0.3"/>
  <cols>
    <col min="1" max="1" width="23.6640625" style="10" customWidth="1"/>
    <col min="2" max="2" width="13" style="10" customWidth="1"/>
    <col min="3" max="3" width="9.88671875" style="10" customWidth="1"/>
    <col min="4" max="4" width="14.44140625" style="10" customWidth="1"/>
    <col min="5" max="5" width="15.109375" style="10" customWidth="1"/>
    <col min="6" max="6" width="15.6640625" style="10" customWidth="1"/>
    <col min="7" max="7" width="13.109375" style="10" customWidth="1"/>
    <col min="8" max="8" width="15.33203125" style="10" customWidth="1"/>
    <col min="9" max="9" width="13.88671875" style="10" customWidth="1"/>
    <col min="10" max="10" width="17.5546875" style="10" customWidth="1"/>
    <col min="11" max="16384" width="9.109375" style="10"/>
  </cols>
  <sheetData>
    <row r="1" spans="1:10" ht="64.5" customHeight="1" thickBot="1" x14ac:dyDescent="0.35">
      <c r="A1" s="1779" t="s">
        <v>642</v>
      </c>
      <c r="B1" s="1779"/>
      <c r="C1" s="1779"/>
      <c r="D1" s="1779"/>
      <c r="E1" s="1779"/>
      <c r="F1" s="1779"/>
      <c r="G1" s="1779"/>
      <c r="H1" s="1779"/>
      <c r="I1" s="1779"/>
      <c r="J1" s="1779"/>
    </row>
    <row r="2" spans="1:10" ht="115.8" thickBot="1" x14ac:dyDescent="0.35">
      <c r="A2" s="25" t="s">
        <v>149</v>
      </c>
      <c r="B2" s="26" t="s">
        <v>619</v>
      </c>
      <c r="C2" s="91" t="s">
        <v>257</v>
      </c>
      <c r="D2" s="91" t="s">
        <v>258</v>
      </c>
      <c r="E2" s="91" t="s">
        <v>259</v>
      </c>
      <c r="F2" s="92" t="s">
        <v>260</v>
      </c>
      <c r="G2" s="26" t="s">
        <v>261</v>
      </c>
      <c r="H2" s="91" t="s">
        <v>262</v>
      </c>
      <c r="I2" s="91" t="s">
        <v>263</v>
      </c>
      <c r="J2" s="92" t="s">
        <v>264</v>
      </c>
    </row>
    <row r="3" spans="1:10" x14ac:dyDescent="0.3">
      <c r="A3" s="59" t="s">
        <v>62</v>
      </c>
      <c r="B3" s="225">
        <v>184</v>
      </c>
      <c r="C3" s="355">
        <v>97</v>
      </c>
      <c r="D3" s="356">
        <v>225</v>
      </c>
      <c r="E3" s="356">
        <v>322</v>
      </c>
      <c r="F3" s="226">
        <v>0.25990000000000002</v>
      </c>
      <c r="G3" s="227">
        <v>3215878</v>
      </c>
      <c r="H3" s="357">
        <v>0</v>
      </c>
      <c r="I3" s="358">
        <f t="shared" ref="I3" si="0">SUM(G3:H3)</f>
        <v>3215878</v>
      </c>
      <c r="J3" s="228">
        <f t="shared" ref="J3:J22" si="1">I3/$I$23</f>
        <v>0.26327456395338128</v>
      </c>
    </row>
    <row r="4" spans="1:10" x14ac:dyDescent="0.3">
      <c r="A4" s="229" t="s">
        <v>68</v>
      </c>
      <c r="B4" s="225">
        <v>73</v>
      </c>
      <c r="C4" s="355">
        <v>35</v>
      </c>
      <c r="D4" s="356">
        <v>70</v>
      </c>
      <c r="E4" s="356">
        <v>105</v>
      </c>
      <c r="F4" s="226">
        <f t="shared" ref="F4:F22" si="2">E4/$E$23</f>
        <v>8.4745762711864403E-2</v>
      </c>
      <c r="G4" s="227">
        <v>1127164</v>
      </c>
      <c r="H4" s="357">
        <v>0</v>
      </c>
      <c r="I4" s="358">
        <f t="shared" ref="I4" si="3">SUM(G4:H4)</f>
        <v>1127164</v>
      </c>
      <c r="J4" s="228">
        <f t="shared" si="1"/>
        <v>9.2277633232339368E-2</v>
      </c>
    </row>
    <row r="5" spans="1:10" x14ac:dyDescent="0.3">
      <c r="A5" s="229" t="s">
        <v>46</v>
      </c>
      <c r="B5" s="225">
        <v>41</v>
      </c>
      <c r="C5" s="355">
        <v>18</v>
      </c>
      <c r="D5" s="356">
        <v>48</v>
      </c>
      <c r="E5" s="356">
        <v>66</v>
      </c>
      <c r="F5" s="226">
        <f t="shared" si="2"/>
        <v>5.3268765133171914E-2</v>
      </c>
      <c r="G5" s="227">
        <v>522782</v>
      </c>
      <c r="H5" s="357">
        <v>0</v>
      </c>
      <c r="I5" s="358">
        <f>SUM(G5:H5)</f>
        <v>522782</v>
      </c>
      <c r="J5" s="228">
        <f t="shared" si="1"/>
        <v>4.2798639467254845E-2</v>
      </c>
    </row>
    <row r="6" spans="1:10" x14ac:dyDescent="0.3">
      <c r="A6" s="229" t="s">
        <v>70</v>
      </c>
      <c r="B6" s="225">
        <v>14</v>
      </c>
      <c r="C6" s="355">
        <v>6</v>
      </c>
      <c r="D6" s="356">
        <v>16</v>
      </c>
      <c r="E6" s="356">
        <v>22</v>
      </c>
      <c r="F6" s="226">
        <f t="shared" si="2"/>
        <v>1.7756255044390639E-2</v>
      </c>
      <c r="G6" s="227">
        <v>195385</v>
      </c>
      <c r="H6" s="357">
        <v>0</v>
      </c>
      <c r="I6" s="358">
        <f t="shared" ref="I6" si="4">SUM(G6:H6)</f>
        <v>195385</v>
      </c>
      <c r="J6" s="228">
        <f t="shared" si="1"/>
        <v>1.5995600790213869E-2</v>
      </c>
    </row>
    <row r="7" spans="1:10" x14ac:dyDescent="0.3">
      <c r="A7" s="229" t="s">
        <v>72</v>
      </c>
      <c r="B7" s="225">
        <v>25</v>
      </c>
      <c r="C7" s="355">
        <v>8</v>
      </c>
      <c r="D7" s="356">
        <v>21</v>
      </c>
      <c r="E7" s="356">
        <v>29</v>
      </c>
      <c r="F7" s="226">
        <f t="shared" si="2"/>
        <v>2.3405972558514933E-2</v>
      </c>
      <c r="G7" s="227">
        <v>387162</v>
      </c>
      <c r="H7" s="357">
        <v>0</v>
      </c>
      <c r="I7" s="358">
        <f>SUM(G7:H7)</f>
        <v>387162</v>
      </c>
      <c r="J7" s="228">
        <f t="shared" si="1"/>
        <v>3.1695825130592332E-2</v>
      </c>
    </row>
    <row r="8" spans="1:10" x14ac:dyDescent="0.3">
      <c r="A8" s="229" t="s">
        <v>64</v>
      </c>
      <c r="B8" s="225">
        <v>26</v>
      </c>
      <c r="C8" s="355">
        <v>9</v>
      </c>
      <c r="D8" s="356">
        <v>42</v>
      </c>
      <c r="E8" s="356">
        <v>51</v>
      </c>
      <c r="F8" s="226">
        <f t="shared" si="2"/>
        <v>4.1162227602905568E-2</v>
      </c>
      <c r="G8" s="227">
        <v>374834</v>
      </c>
      <c r="H8" s="357">
        <v>0</v>
      </c>
      <c r="I8" s="358">
        <f>SUM(G8:H8)</f>
        <v>374834</v>
      </c>
      <c r="J8" s="228">
        <f t="shared" si="1"/>
        <v>3.0686567682263355E-2</v>
      </c>
    </row>
    <row r="9" spans="1:10" x14ac:dyDescent="0.3">
      <c r="A9" s="229" t="s">
        <v>66</v>
      </c>
      <c r="B9" s="225">
        <v>51</v>
      </c>
      <c r="C9" s="355">
        <v>27</v>
      </c>
      <c r="D9" s="356">
        <v>49</v>
      </c>
      <c r="E9" s="356">
        <v>76</v>
      </c>
      <c r="F9" s="226">
        <f t="shared" si="2"/>
        <v>6.1339790153349477E-2</v>
      </c>
      <c r="G9" s="227">
        <v>489457</v>
      </c>
      <c r="H9" s="357">
        <v>0</v>
      </c>
      <c r="I9" s="358">
        <f t="shared" ref="I9:I13" si="5">SUM(G9:H9)</f>
        <v>489457</v>
      </c>
      <c r="J9" s="228">
        <f t="shared" si="1"/>
        <v>4.0070418793539474E-2</v>
      </c>
    </row>
    <row r="10" spans="1:10" x14ac:dyDescent="0.3">
      <c r="A10" s="229" t="s">
        <v>265</v>
      </c>
      <c r="B10" s="225">
        <v>20</v>
      </c>
      <c r="C10" s="355">
        <v>8</v>
      </c>
      <c r="D10" s="356">
        <v>35</v>
      </c>
      <c r="E10" s="356">
        <v>43</v>
      </c>
      <c r="F10" s="226">
        <f t="shared" si="2"/>
        <v>3.470540758676352E-2</v>
      </c>
      <c r="G10" s="227">
        <v>246700</v>
      </c>
      <c r="H10" s="357">
        <v>0</v>
      </c>
      <c r="I10" s="358">
        <f t="shared" si="5"/>
        <v>246700</v>
      </c>
      <c r="J10" s="228">
        <f t="shared" si="1"/>
        <v>2.0196610358757128E-2</v>
      </c>
    </row>
    <row r="11" spans="1:10" x14ac:dyDescent="0.3">
      <c r="A11" s="229" t="s">
        <v>50</v>
      </c>
      <c r="B11" s="225">
        <v>75</v>
      </c>
      <c r="C11" s="355">
        <v>45</v>
      </c>
      <c r="D11" s="356">
        <v>106</v>
      </c>
      <c r="E11" s="356">
        <v>151</v>
      </c>
      <c r="F11" s="226">
        <f t="shared" si="2"/>
        <v>0.12187247780468119</v>
      </c>
      <c r="G11" s="227">
        <v>1902134</v>
      </c>
      <c r="H11" s="357">
        <v>0</v>
      </c>
      <c r="I11" s="358">
        <f t="shared" si="5"/>
        <v>1902134</v>
      </c>
      <c r="J11" s="228">
        <f t="shared" si="1"/>
        <v>0.15572216963171517</v>
      </c>
    </row>
    <row r="12" spans="1:10" x14ac:dyDescent="0.3">
      <c r="A12" s="229" t="s">
        <v>52</v>
      </c>
      <c r="B12" s="225">
        <v>60</v>
      </c>
      <c r="C12" s="355">
        <v>29</v>
      </c>
      <c r="D12" s="356">
        <v>78</v>
      </c>
      <c r="E12" s="356">
        <v>107</v>
      </c>
      <c r="F12" s="226">
        <f t="shared" si="2"/>
        <v>8.6359967715899918E-2</v>
      </c>
      <c r="G12" s="227">
        <v>1235115</v>
      </c>
      <c r="H12" s="357">
        <v>0</v>
      </c>
      <c r="I12" s="358">
        <f t="shared" si="5"/>
        <v>1235115</v>
      </c>
      <c r="J12" s="228">
        <f t="shared" si="1"/>
        <v>0.10111526713926353</v>
      </c>
    </row>
    <row r="13" spans="1:10" x14ac:dyDescent="0.3">
      <c r="A13" s="229" t="s">
        <v>78</v>
      </c>
      <c r="B13" s="225">
        <v>56</v>
      </c>
      <c r="C13" s="355">
        <v>19</v>
      </c>
      <c r="D13" s="356">
        <v>58</v>
      </c>
      <c r="E13" s="356">
        <v>77</v>
      </c>
      <c r="F13" s="226">
        <f t="shared" si="2"/>
        <v>6.2146892655367235E-2</v>
      </c>
      <c r="G13" s="227">
        <v>821181</v>
      </c>
      <c r="H13" s="357">
        <v>0</v>
      </c>
      <c r="I13" s="358">
        <f t="shared" si="5"/>
        <v>821181</v>
      </c>
      <c r="J13" s="228">
        <f t="shared" si="1"/>
        <v>6.7227696355956781E-2</v>
      </c>
    </row>
    <row r="14" spans="1:10" x14ac:dyDescent="0.3">
      <c r="A14" s="229" t="s">
        <v>56</v>
      </c>
      <c r="B14" s="225">
        <v>14</v>
      </c>
      <c r="C14" s="355">
        <v>6</v>
      </c>
      <c r="D14" s="356">
        <v>8</v>
      </c>
      <c r="E14" s="356">
        <v>14</v>
      </c>
      <c r="F14" s="226">
        <f t="shared" si="2"/>
        <v>1.1299435028248588E-2</v>
      </c>
      <c r="G14" s="227">
        <v>100045</v>
      </c>
      <c r="H14" s="357">
        <v>0</v>
      </c>
      <c r="I14" s="358">
        <f t="shared" ref="I14:I22" si="6">SUM(G14:H14)</f>
        <v>100045</v>
      </c>
      <c r="J14" s="228">
        <f t="shared" si="1"/>
        <v>8.1903927172349289E-3</v>
      </c>
    </row>
    <row r="15" spans="1:10" x14ac:dyDescent="0.3">
      <c r="A15" s="229" t="s">
        <v>42</v>
      </c>
      <c r="B15" s="225">
        <v>37</v>
      </c>
      <c r="C15" s="355">
        <v>21</v>
      </c>
      <c r="D15" s="356">
        <v>40</v>
      </c>
      <c r="E15" s="356">
        <v>61</v>
      </c>
      <c r="F15" s="226">
        <f t="shared" si="2"/>
        <v>4.9233252623083132E-2</v>
      </c>
      <c r="G15" s="227">
        <v>519110</v>
      </c>
      <c r="H15" s="357">
        <v>0</v>
      </c>
      <c r="I15" s="358">
        <f t="shared" si="6"/>
        <v>519110</v>
      </c>
      <c r="J15" s="228">
        <f t="shared" si="1"/>
        <v>4.2498023523852506E-2</v>
      </c>
    </row>
    <row r="16" spans="1:10" x14ac:dyDescent="0.3">
      <c r="A16" s="229" t="s">
        <v>48</v>
      </c>
      <c r="B16" s="225">
        <v>59</v>
      </c>
      <c r="C16" s="355">
        <v>13</v>
      </c>
      <c r="D16" s="356">
        <v>35</v>
      </c>
      <c r="E16" s="356">
        <v>48</v>
      </c>
      <c r="F16" s="226">
        <f t="shared" si="2"/>
        <v>3.8740920096852302E-2</v>
      </c>
      <c r="G16" s="227">
        <v>559152</v>
      </c>
      <c r="H16" s="357">
        <v>0</v>
      </c>
      <c r="I16" s="358">
        <f t="shared" si="6"/>
        <v>559152</v>
      </c>
      <c r="J16" s="228">
        <f t="shared" si="1"/>
        <v>4.5776145420834073E-2</v>
      </c>
    </row>
    <row r="17" spans="1:10" x14ac:dyDescent="0.3">
      <c r="A17" s="229" t="s">
        <v>54</v>
      </c>
      <c r="B17" s="225">
        <v>23</v>
      </c>
      <c r="C17" s="355">
        <v>12</v>
      </c>
      <c r="D17" s="356">
        <v>29</v>
      </c>
      <c r="E17" s="356">
        <v>41</v>
      </c>
      <c r="F17" s="226">
        <f t="shared" si="2"/>
        <v>3.3091202582728005E-2</v>
      </c>
      <c r="G17" s="227">
        <v>403951</v>
      </c>
      <c r="H17" s="357">
        <v>0</v>
      </c>
      <c r="I17" s="358">
        <f t="shared" si="6"/>
        <v>403951</v>
      </c>
      <c r="J17" s="228">
        <f t="shared" si="1"/>
        <v>3.3070291653953393E-2</v>
      </c>
    </row>
    <row r="18" spans="1:10" x14ac:dyDescent="0.3">
      <c r="A18" s="229" t="s">
        <v>74</v>
      </c>
      <c r="B18" s="225">
        <v>0</v>
      </c>
      <c r="C18" s="355">
        <v>0</v>
      </c>
      <c r="D18" s="356">
        <v>2</v>
      </c>
      <c r="E18" s="356">
        <v>2</v>
      </c>
      <c r="F18" s="226">
        <f t="shared" si="2"/>
        <v>1.6142050040355124E-3</v>
      </c>
      <c r="G18" s="227">
        <v>7458</v>
      </c>
      <c r="H18" s="357">
        <v>0</v>
      </c>
      <c r="I18" s="358">
        <f t="shared" si="6"/>
        <v>7458</v>
      </c>
      <c r="J18" s="228">
        <f t="shared" si="1"/>
        <v>6.1056473472075664E-4</v>
      </c>
    </row>
    <row r="19" spans="1:10" x14ac:dyDescent="0.3">
      <c r="A19" s="229" t="s">
        <v>76</v>
      </c>
      <c r="B19" s="225">
        <v>0</v>
      </c>
      <c r="C19" s="355">
        <v>0</v>
      </c>
      <c r="D19" s="356">
        <f t="shared" ref="D19:D20" si="7">E19-C19</f>
        <v>1</v>
      </c>
      <c r="E19" s="356">
        <v>1</v>
      </c>
      <c r="F19" s="226">
        <f t="shared" si="2"/>
        <v>8.0710250201775622E-4</v>
      </c>
      <c r="G19" s="227">
        <v>7786</v>
      </c>
      <c r="H19" s="357">
        <v>0</v>
      </c>
      <c r="I19" s="358">
        <f t="shared" si="6"/>
        <v>7786</v>
      </c>
      <c r="J19" s="228">
        <f t="shared" si="1"/>
        <v>6.3741713925124848E-4</v>
      </c>
    </row>
    <row r="20" spans="1:10" x14ac:dyDescent="0.3">
      <c r="A20" s="229" t="s">
        <v>40</v>
      </c>
      <c r="B20" s="225">
        <v>0</v>
      </c>
      <c r="C20" s="355">
        <v>0</v>
      </c>
      <c r="D20" s="356">
        <f t="shared" si="7"/>
        <v>0</v>
      </c>
      <c r="E20" s="356">
        <v>0</v>
      </c>
      <c r="F20" s="226">
        <f t="shared" si="2"/>
        <v>0</v>
      </c>
      <c r="G20" s="227">
        <v>0</v>
      </c>
      <c r="H20" s="357">
        <v>0</v>
      </c>
      <c r="I20" s="358">
        <f t="shared" si="6"/>
        <v>0</v>
      </c>
      <c r="J20" s="228">
        <f t="shared" si="1"/>
        <v>0</v>
      </c>
    </row>
    <row r="21" spans="1:10" x14ac:dyDescent="0.3">
      <c r="A21" s="255" t="s">
        <v>152</v>
      </c>
      <c r="B21" s="225">
        <v>14</v>
      </c>
      <c r="C21" s="355">
        <v>6</v>
      </c>
      <c r="D21" s="356">
        <v>12</v>
      </c>
      <c r="E21" s="356">
        <v>18</v>
      </c>
      <c r="F21" s="226">
        <f t="shared" si="2"/>
        <v>1.4527845036319613E-2</v>
      </c>
      <c r="G21" s="227">
        <v>75164</v>
      </c>
      <c r="H21" s="357">
        <v>0</v>
      </c>
      <c r="I21" s="358">
        <f t="shared" si="6"/>
        <v>75164</v>
      </c>
      <c r="J21" s="228">
        <f t="shared" si="1"/>
        <v>6.15345772600576E-3</v>
      </c>
    </row>
    <row r="22" spans="1:10" ht="16.2" thickBot="1" x14ac:dyDescent="0.35">
      <c r="A22" s="359" t="s">
        <v>60</v>
      </c>
      <c r="B22" s="225">
        <v>8</v>
      </c>
      <c r="C22" s="355">
        <v>2</v>
      </c>
      <c r="D22" s="356">
        <v>3</v>
      </c>
      <c r="E22" s="356">
        <v>5</v>
      </c>
      <c r="F22" s="226">
        <f t="shared" si="2"/>
        <v>4.0355125100887809E-3</v>
      </c>
      <c r="G22" s="227">
        <v>24463</v>
      </c>
      <c r="H22" s="357">
        <v>0</v>
      </c>
      <c r="I22" s="358">
        <f t="shared" si="6"/>
        <v>24463</v>
      </c>
      <c r="J22" s="228">
        <f t="shared" si="1"/>
        <v>2.0027145488701894E-3</v>
      </c>
    </row>
    <row r="23" spans="1:10" ht="16.2" thickBot="1" x14ac:dyDescent="0.35">
      <c r="A23" s="38" t="s">
        <v>160</v>
      </c>
      <c r="B23" s="39">
        <f t="shared" ref="B23:J23" si="8">SUM(B3:B22)</f>
        <v>780</v>
      </c>
      <c r="C23" s="39">
        <f t="shared" si="8"/>
        <v>361</v>
      </c>
      <c r="D23" s="105">
        <f t="shared" si="8"/>
        <v>878</v>
      </c>
      <c r="E23" s="105">
        <f t="shared" si="8"/>
        <v>1239</v>
      </c>
      <c r="F23" s="93">
        <f t="shared" si="8"/>
        <v>1.0000129943502827</v>
      </c>
      <c r="G23" s="106">
        <f t="shared" si="8"/>
        <v>12214921</v>
      </c>
      <c r="H23" s="26">
        <f t="shared" si="8"/>
        <v>0</v>
      </c>
      <c r="I23" s="106">
        <f t="shared" si="8"/>
        <v>12214921</v>
      </c>
      <c r="J23" s="94">
        <f t="shared" si="8"/>
        <v>1</v>
      </c>
    </row>
    <row r="24" spans="1:10" ht="15.75" customHeight="1" x14ac:dyDescent="0.3">
      <c r="A24" s="1780" t="s">
        <v>266</v>
      </c>
      <c r="B24" s="1780"/>
      <c r="C24" s="1780"/>
      <c r="D24" s="1780"/>
      <c r="E24" s="29"/>
      <c r="F24" s="29"/>
      <c r="G24" s="29"/>
      <c r="H24" s="29"/>
      <c r="I24" s="29"/>
      <c r="J24" s="49" t="s">
        <v>161</v>
      </c>
    </row>
    <row r="25" spans="1:10" x14ac:dyDescent="0.3">
      <c r="A25" s="1781" t="s">
        <v>267</v>
      </c>
      <c r="B25" s="1781"/>
      <c r="C25" s="1781"/>
      <c r="D25" s="1781"/>
      <c r="E25" s="29"/>
      <c r="F25" s="29"/>
      <c r="G25" s="29"/>
      <c r="H25" s="29"/>
      <c r="I25" s="29"/>
      <c r="J25" s="29"/>
    </row>
    <row r="26" spans="1:10" x14ac:dyDescent="0.3">
      <c r="A26" s="29"/>
      <c r="B26" s="29"/>
      <c r="C26" s="29"/>
      <c r="D26" s="29"/>
      <c r="E26" s="29"/>
      <c r="F26" s="29"/>
      <c r="G26" s="29"/>
      <c r="H26" s="29"/>
      <c r="I26" s="29"/>
      <c r="J26" s="29"/>
    </row>
    <row r="27" spans="1:10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</row>
  </sheetData>
  <sortState ref="A3:J22">
    <sortCondition descending="1" ref="J3:J22"/>
  </sortState>
  <mergeCells count="3">
    <mergeCell ref="A1:J1"/>
    <mergeCell ref="A24:D24"/>
    <mergeCell ref="A25:D25"/>
  </mergeCells>
  <phoneticPr fontId="57" type="noConversion"/>
  <pageMargins left="0.70866141732283472" right="0.11811023622047245" top="0.74803149606299213" bottom="0.74803149606299213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árok20">
    <tabColor rgb="FF92D050"/>
  </sheetPr>
  <dimension ref="A1:G20"/>
  <sheetViews>
    <sheetView workbookViewId="0">
      <selection sqref="A1:G1"/>
    </sheetView>
  </sheetViews>
  <sheetFormatPr defaultColWidth="9.109375" defaultRowHeight="15.6" x14ac:dyDescent="0.3"/>
  <cols>
    <col min="1" max="1" width="55.6640625" style="11" customWidth="1"/>
    <col min="2" max="2" width="14.44140625" style="11" customWidth="1"/>
    <col min="3" max="3" width="16.33203125" style="11" customWidth="1"/>
    <col min="4" max="4" width="14.88671875" style="11" customWidth="1"/>
    <col min="5" max="5" width="15.6640625" style="11" customWidth="1"/>
    <col min="6" max="6" width="14.6640625" style="11" customWidth="1"/>
    <col min="7" max="7" width="16.6640625" style="11" customWidth="1"/>
    <col min="8" max="9" width="13.109375" style="11" bestFit="1" customWidth="1"/>
    <col min="10" max="16384" width="9.109375" style="11"/>
  </cols>
  <sheetData>
    <row r="1" spans="1:7" ht="68.25" customHeight="1" thickBot="1" x14ac:dyDescent="0.35">
      <c r="A1" s="1782" t="s">
        <v>641</v>
      </c>
      <c r="B1" s="1782"/>
      <c r="C1" s="1782"/>
      <c r="D1" s="1782"/>
      <c r="E1" s="1782"/>
      <c r="F1" s="1782"/>
      <c r="G1" s="1782"/>
    </row>
    <row r="2" spans="1:7" ht="72.599999999999994" thickBot="1" x14ac:dyDescent="0.35">
      <c r="A2" s="50" t="s">
        <v>268</v>
      </c>
      <c r="B2" s="51" t="s">
        <v>269</v>
      </c>
      <c r="C2" s="92" t="s">
        <v>270</v>
      </c>
      <c r="D2" s="51" t="s">
        <v>271</v>
      </c>
      <c r="E2" s="95" t="s">
        <v>262</v>
      </c>
      <c r="F2" s="91" t="s">
        <v>263</v>
      </c>
      <c r="G2" s="92" t="s">
        <v>272</v>
      </c>
    </row>
    <row r="3" spans="1:7" ht="28.8" x14ac:dyDescent="0.3">
      <c r="A3" s="230" t="s">
        <v>273</v>
      </c>
      <c r="B3" s="231">
        <v>49</v>
      </c>
      <c r="C3" s="226">
        <f t="shared" ref="C3:C15" si="0">B3/$B$16</f>
        <v>3.954802259887006E-2</v>
      </c>
      <c r="D3" s="231">
        <v>456639</v>
      </c>
      <c r="E3" s="357">
        <v>0</v>
      </c>
      <c r="F3" s="355">
        <f>SUM(D3:E3)</f>
        <v>456639</v>
      </c>
      <c r="G3" s="226">
        <f>F3/$F$16</f>
        <v>3.7383704732924593E-2</v>
      </c>
    </row>
    <row r="4" spans="1:7" ht="28.8" x14ac:dyDescent="0.3">
      <c r="A4" s="232" t="s">
        <v>274</v>
      </c>
      <c r="B4" s="153">
        <v>73</v>
      </c>
      <c r="C4" s="226">
        <f t="shared" si="0"/>
        <v>5.8918482647296204E-2</v>
      </c>
      <c r="D4" s="153">
        <v>787558</v>
      </c>
      <c r="E4" s="357">
        <v>0</v>
      </c>
      <c r="F4" s="355">
        <f t="shared" ref="F4:F15" si="1">SUM(D4:E4)</f>
        <v>787558</v>
      </c>
      <c r="G4" s="226">
        <f t="shared" ref="G4:G15" si="2">F4/$F$16</f>
        <v>6.4475079290320425E-2</v>
      </c>
    </row>
    <row r="5" spans="1:7" ht="28.8" x14ac:dyDescent="0.3">
      <c r="A5" s="232" t="s">
        <v>275</v>
      </c>
      <c r="B5" s="153">
        <v>48</v>
      </c>
      <c r="C5" s="226">
        <f t="shared" si="0"/>
        <v>3.8740920096852302E-2</v>
      </c>
      <c r="D5" s="153">
        <v>576448</v>
      </c>
      <c r="E5" s="357">
        <v>0</v>
      </c>
      <c r="F5" s="355">
        <f t="shared" si="1"/>
        <v>576448</v>
      </c>
      <c r="G5" s="226">
        <f t="shared" si="2"/>
        <v>4.7192118557295624E-2</v>
      </c>
    </row>
    <row r="6" spans="1:7" x14ac:dyDescent="0.3">
      <c r="A6" s="232" t="s">
        <v>276</v>
      </c>
      <c r="B6" s="153">
        <v>51</v>
      </c>
      <c r="C6" s="226">
        <f t="shared" si="0"/>
        <v>4.1162227602905568E-2</v>
      </c>
      <c r="D6" s="153">
        <v>610770</v>
      </c>
      <c r="E6" s="357">
        <v>0</v>
      </c>
      <c r="F6" s="355">
        <f t="shared" si="1"/>
        <v>610770</v>
      </c>
      <c r="G6" s="226">
        <f t="shared" si="2"/>
        <v>5.0001960716733247E-2</v>
      </c>
    </row>
    <row r="7" spans="1:7" ht="43.2" x14ac:dyDescent="0.3">
      <c r="A7" s="232" t="s">
        <v>277</v>
      </c>
      <c r="B7" s="153">
        <v>64</v>
      </c>
      <c r="C7" s="226">
        <f t="shared" si="0"/>
        <v>5.1654560129136398E-2</v>
      </c>
      <c r="D7" s="153">
        <v>807296</v>
      </c>
      <c r="E7" s="357">
        <v>0</v>
      </c>
      <c r="F7" s="355">
        <f t="shared" si="1"/>
        <v>807296</v>
      </c>
      <c r="G7" s="226">
        <f t="shared" si="2"/>
        <v>6.6090971853194957E-2</v>
      </c>
    </row>
    <row r="8" spans="1:7" ht="43.2" x14ac:dyDescent="0.3">
      <c r="A8" s="232" t="s">
        <v>278</v>
      </c>
      <c r="B8" s="153">
        <v>78</v>
      </c>
      <c r="C8" s="226">
        <f t="shared" si="0"/>
        <v>6.2953995157384993E-2</v>
      </c>
      <c r="D8" s="153">
        <v>936639</v>
      </c>
      <c r="E8" s="357">
        <v>0</v>
      </c>
      <c r="F8" s="355">
        <f t="shared" si="1"/>
        <v>936639</v>
      </c>
      <c r="G8" s="226">
        <f t="shared" si="2"/>
        <v>7.6679906484863877E-2</v>
      </c>
    </row>
    <row r="9" spans="1:7" ht="43.2" x14ac:dyDescent="0.3">
      <c r="A9" s="232" t="s">
        <v>279</v>
      </c>
      <c r="B9" s="153">
        <v>120</v>
      </c>
      <c r="C9" s="226">
        <f t="shared" si="0"/>
        <v>9.6852300242130748E-2</v>
      </c>
      <c r="D9" s="153">
        <v>1422433</v>
      </c>
      <c r="E9" s="360">
        <v>0</v>
      </c>
      <c r="F9" s="355">
        <f t="shared" si="1"/>
        <v>1422433</v>
      </c>
      <c r="G9" s="226">
        <f t="shared" si="2"/>
        <v>0.11645044613878387</v>
      </c>
    </row>
    <row r="10" spans="1:7" ht="28.8" x14ac:dyDescent="0.3">
      <c r="A10" s="232" t="s">
        <v>280</v>
      </c>
      <c r="B10" s="153">
        <v>119</v>
      </c>
      <c r="C10" s="226">
        <f t="shared" si="0"/>
        <v>9.6045197740112997E-2</v>
      </c>
      <c r="D10" s="153">
        <v>1424523</v>
      </c>
      <c r="E10" s="357">
        <v>0</v>
      </c>
      <c r="F10" s="355">
        <f t="shared" si="1"/>
        <v>1424523</v>
      </c>
      <c r="G10" s="226">
        <f t="shared" si="2"/>
        <v>0.11662154835057877</v>
      </c>
    </row>
    <row r="11" spans="1:7" x14ac:dyDescent="0.3">
      <c r="A11" s="232" t="s">
        <v>281</v>
      </c>
      <c r="B11" s="153">
        <v>141</v>
      </c>
      <c r="C11" s="226">
        <f t="shared" si="0"/>
        <v>0.11380145278450363</v>
      </c>
      <c r="D11" s="153">
        <v>1905052</v>
      </c>
      <c r="E11" s="357">
        <v>0</v>
      </c>
      <c r="F11" s="355">
        <f t="shared" si="1"/>
        <v>1905052</v>
      </c>
      <c r="G11" s="226">
        <f t="shared" si="2"/>
        <v>0.15596105779153219</v>
      </c>
    </row>
    <row r="12" spans="1:7" ht="28.8" x14ac:dyDescent="0.3">
      <c r="A12" s="233" t="s">
        <v>282</v>
      </c>
      <c r="B12" s="153">
        <v>102</v>
      </c>
      <c r="C12" s="226">
        <f t="shared" si="0"/>
        <v>8.2324455205811137E-2</v>
      </c>
      <c r="D12" s="153">
        <v>531223</v>
      </c>
      <c r="E12" s="357">
        <v>0</v>
      </c>
      <c r="F12" s="355">
        <f t="shared" si="1"/>
        <v>531223</v>
      </c>
      <c r="G12" s="226">
        <f t="shared" si="2"/>
        <v>4.3489679548480091E-2</v>
      </c>
    </row>
    <row r="13" spans="1:7" ht="28.8" x14ac:dyDescent="0.3">
      <c r="A13" s="232" t="s">
        <v>283</v>
      </c>
      <c r="B13" s="153">
        <v>103</v>
      </c>
      <c r="C13" s="226">
        <f t="shared" si="0"/>
        <v>8.3131557707828888E-2</v>
      </c>
      <c r="D13" s="153">
        <v>702257</v>
      </c>
      <c r="E13" s="357">
        <v>0</v>
      </c>
      <c r="F13" s="355">
        <f t="shared" si="1"/>
        <v>702257</v>
      </c>
      <c r="G13" s="226">
        <f t="shared" si="2"/>
        <v>5.7491734903565891E-2</v>
      </c>
    </row>
    <row r="14" spans="1:7" x14ac:dyDescent="0.3">
      <c r="A14" s="232" t="s">
        <v>284</v>
      </c>
      <c r="B14" s="153">
        <v>83</v>
      </c>
      <c r="C14" s="226">
        <f t="shared" si="0"/>
        <v>6.6989507667473774E-2</v>
      </c>
      <c r="D14" s="153">
        <v>453052</v>
      </c>
      <c r="E14" s="357">
        <v>0</v>
      </c>
      <c r="F14" s="355">
        <f t="shared" si="1"/>
        <v>453052</v>
      </c>
      <c r="G14" s="226">
        <f t="shared" si="2"/>
        <v>3.7090047491915829E-2</v>
      </c>
    </row>
    <row r="15" spans="1:7" ht="16.2" thickBot="1" x14ac:dyDescent="0.35">
      <c r="A15" s="361" t="s">
        <v>285</v>
      </c>
      <c r="B15" s="362">
        <v>208</v>
      </c>
      <c r="C15" s="226">
        <f t="shared" si="0"/>
        <v>0.1678773204196933</v>
      </c>
      <c r="D15" s="362">
        <v>1601031</v>
      </c>
      <c r="E15" s="357">
        <v>0</v>
      </c>
      <c r="F15" s="355">
        <f t="shared" si="1"/>
        <v>1601031</v>
      </c>
      <c r="G15" s="226">
        <f t="shared" si="2"/>
        <v>0.13107174413981065</v>
      </c>
    </row>
    <row r="16" spans="1:7" ht="16.2" thickBot="1" x14ac:dyDescent="0.35">
      <c r="A16" s="38" t="s">
        <v>160</v>
      </c>
      <c r="B16" s="39">
        <f t="shared" ref="B16:G16" si="3">SUM(B3:B15)</f>
        <v>1239</v>
      </c>
      <c r="C16" s="93">
        <f t="shared" si="3"/>
        <v>0.99999999999999989</v>
      </c>
      <c r="D16" s="39">
        <f t="shared" si="3"/>
        <v>12214921</v>
      </c>
      <c r="E16" s="26">
        <f t="shared" si="3"/>
        <v>0</v>
      </c>
      <c r="F16" s="39">
        <f t="shared" si="3"/>
        <v>12214921</v>
      </c>
      <c r="G16" s="93">
        <f t="shared" si="3"/>
        <v>1</v>
      </c>
    </row>
    <row r="17" spans="1:7" ht="15.75" customHeight="1" x14ac:dyDescent="0.3">
      <c r="A17" s="1783" t="s">
        <v>266</v>
      </c>
      <c r="B17" s="1783"/>
      <c r="C17" s="1783"/>
      <c r="D17" s="1783"/>
      <c r="E17" s="1783"/>
      <c r="F17" s="1783"/>
      <c r="G17" s="49" t="s">
        <v>161</v>
      </c>
    </row>
    <row r="18" spans="1:7" x14ac:dyDescent="0.3">
      <c r="A18" s="24"/>
      <c r="B18" s="24"/>
      <c r="C18" s="24"/>
      <c r="D18" s="24"/>
      <c r="E18" s="24"/>
      <c r="F18" s="24"/>
      <c r="G18" s="24"/>
    </row>
    <row r="19" spans="1:7" x14ac:dyDescent="0.3">
      <c r="A19" s="24"/>
      <c r="B19" s="24"/>
      <c r="C19" s="24"/>
      <c r="D19" s="24"/>
      <c r="E19" s="24"/>
      <c r="F19" s="24"/>
      <c r="G19" s="24"/>
    </row>
    <row r="20" spans="1:7" x14ac:dyDescent="0.3">
      <c r="A20" s="24"/>
      <c r="B20" s="24"/>
      <c r="C20" s="24"/>
      <c r="D20" s="24"/>
      <c r="E20" s="24"/>
      <c r="F20" s="24"/>
      <c r="G20" s="143"/>
    </row>
  </sheetData>
  <mergeCells count="2">
    <mergeCell ref="A1:G1"/>
    <mergeCell ref="A17:F17"/>
  </mergeCells>
  <phoneticPr fontId="57" type="noConversion"/>
  <pageMargins left="0.70866141732283472" right="0.11811023622047245" top="0.74803149606299213" bottom="0.55118110236220474" header="0.31496062992125984" footer="0.11811023622047245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pageSetUpPr fitToPage="1"/>
  </sheetPr>
  <dimension ref="A1:G38"/>
  <sheetViews>
    <sheetView topLeftCell="A22" workbookViewId="0">
      <selection activeCell="B31" sqref="B31"/>
    </sheetView>
  </sheetViews>
  <sheetFormatPr defaultColWidth="9.109375" defaultRowHeight="14.4" x14ac:dyDescent="0.3"/>
  <cols>
    <col min="1" max="1" width="17.109375" style="119" customWidth="1"/>
    <col min="2" max="2" width="75.6640625" style="116" customWidth="1"/>
    <col min="3" max="3" width="9.88671875" style="117" customWidth="1"/>
    <col min="4" max="4" width="8.44140625" style="117" customWidth="1"/>
    <col min="5" max="5" width="6.5546875" style="117" customWidth="1"/>
    <col min="6" max="6" width="4" style="117" customWidth="1"/>
    <col min="7" max="16384" width="9.109375" style="117"/>
  </cols>
  <sheetData>
    <row r="1" spans="1:5" x14ac:dyDescent="0.3">
      <c r="A1" s="115" t="s">
        <v>1</v>
      </c>
    </row>
    <row r="2" spans="1:5" x14ac:dyDescent="0.3">
      <c r="A2" s="1516" t="s">
        <v>2</v>
      </c>
      <c r="B2" s="303" t="s">
        <v>710</v>
      </c>
    </row>
    <row r="3" spans="1:5" x14ac:dyDescent="0.3">
      <c r="A3" s="1516" t="s">
        <v>3</v>
      </c>
      <c r="B3" s="114" t="s">
        <v>630</v>
      </c>
    </row>
    <row r="4" spans="1:5" x14ac:dyDescent="0.3">
      <c r="A4" s="1516" t="s">
        <v>4</v>
      </c>
      <c r="B4" s="114" t="s">
        <v>631</v>
      </c>
    </row>
    <row r="5" spans="1:5" x14ac:dyDescent="0.3">
      <c r="A5" s="1516" t="s">
        <v>5</v>
      </c>
      <c r="B5" s="120" t="s">
        <v>632</v>
      </c>
    </row>
    <row r="6" spans="1:5" x14ac:dyDescent="0.3">
      <c r="A6" s="1516" t="s">
        <v>6</v>
      </c>
      <c r="B6" s="120" t="s">
        <v>633</v>
      </c>
    </row>
    <row r="7" spans="1:5" ht="15" customHeight="1" x14ac:dyDescent="0.3">
      <c r="A7" s="114" t="s">
        <v>7</v>
      </c>
      <c r="B7" s="120" t="s">
        <v>657</v>
      </c>
    </row>
    <row r="8" spans="1:5" ht="43.2" x14ac:dyDescent="0.3">
      <c r="A8" s="114" t="s">
        <v>8</v>
      </c>
      <c r="B8" s="120" t="s">
        <v>658</v>
      </c>
      <c r="E8" s="144"/>
    </row>
    <row r="9" spans="1:5" ht="30" customHeight="1" x14ac:dyDescent="0.3">
      <c r="A9" s="114" t="s">
        <v>9</v>
      </c>
      <c r="B9" s="120" t="s">
        <v>659</v>
      </c>
    </row>
    <row r="10" spans="1:5" x14ac:dyDescent="0.3">
      <c r="A10" s="114" t="s">
        <v>966</v>
      </c>
      <c r="B10" s="121" t="s">
        <v>660</v>
      </c>
    </row>
    <row r="11" spans="1:5" ht="28.8" x14ac:dyDescent="0.3">
      <c r="A11" s="114" t="s">
        <v>967</v>
      </c>
      <c r="B11" s="121" t="s">
        <v>646</v>
      </c>
    </row>
    <row r="12" spans="1:5" x14ac:dyDescent="0.3">
      <c r="A12" s="114" t="s">
        <v>10</v>
      </c>
      <c r="B12" s="280" t="s">
        <v>849</v>
      </c>
    </row>
    <row r="13" spans="1:5" ht="30" customHeight="1" x14ac:dyDescent="0.3">
      <c r="A13" s="114" t="s">
        <v>11</v>
      </c>
      <c r="B13" s="280" t="s">
        <v>639</v>
      </c>
    </row>
    <row r="14" spans="1:5" ht="15" customHeight="1" x14ac:dyDescent="0.3">
      <c r="A14" s="114" t="s">
        <v>12</v>
      </c>
      <c r="B14" s="280" t="s">
        <v>937</v>
      </c>
    </row>
    <row r="15" spans="1:5" x14ac:dyDescent="0.3">
      <c r="A15" s="114" t="s">
        <v>13</v>
      </c>
      <c r="B15" s="121" t="s">
        <v>953</v>
      </c>
    </row>
    <row r="16" spans="1:5" ht="47.25" customHeight="1" x14ac:dyDescent="0.3">
      <c r="A16" s="114" t="s">
        <v>14</v>
      </c>
      <c r="B16" s="122" t="s">
        <v>661</v>
      </c>
      <c r="C16" s="31"/>
    </row>
    <row r="17" spans="1:7" ht="45" customHeight="1" x14ac:dyDescent="0.3">
      <c r="A17" s="114" t="s">
        <v>15</v>
      </c>
      <c r="B17" s="123" t="s">
        <v>662</v>
      </c>
    </row>
    <row r="18" spans="1:7" ht="43.2" x14ac:dyDescent="0.3">
      <c r="A18" s="114" t="s">
        <v>16</v>
      </c>
      <c r="B18" s="122" t="s">
        <v>663</v>
      </c>
    </row>
    <row r="19" spans="1:7" ht="43.2" x14ac:dyDescent="0.3">
      <c r="A19" s="114" t="s">
        <v>17</v>
      </c>
      <c r="B19" s="122" t="s">
        <v>664</v>
      </c>
    </row>
    <row r="20" spans="1:7" ht="28.8" x14ac:dyDescent="0.3">
      <c r="A20" s="114" t="s">
        <v>18</v>
      </c>
      <c r="B20" s="122" t="s">
        <v>665</v>
      </c>
    </row>
    <row r="21" spans="1:7" x14ac:dyDescent="0.3">
      <c r="A21" s="114" t="s">
        <v>19</v>
      </c>
      <c r="B21" s="1374" t="s">
        <v>851</v>
      </c>
    </row>
    <row r="22" spans="1:7" ht="28.8" x14ac:dyDescent="0.3">
      <c r="A22" s="114" t="s">
        <v>20</v>
      </c>
      <c r="B22" s="1069" t="s">
        <v>666</v>
      </c>
      <c r="G22" s="144"/>
    </row>
    <row r="23" spans="1:7" ht="33" customHeight="1" x14ac:dyDescent="0.3">
      <c r="A23" s="303" t="s">
        <v>21</v>
      </c>
      <c r="B23" s="124" t="s">
        <v>667</v>
      </c>
    </row>
    <row r="24" spans="1:7" ht="45" customHeight="1" x14ac:dyDescent="0.3">
      <c r="A24" s="303" t="s">
        <v>22</v>
      </c>
      <c r="B24" s="124" t="s">
        <v>668</v>
      </c>
    </row>
    <row r="25" spans="1:7" ht="15" customHeight="1" x14ac:dyDescent="0.3">
      <c r="A25" s="114" t="s">
        <v>23</v>
      </c>
      <c r="B25" s="120" t="s">
        <v>955</v>
      </c>
    </row>
    <row r="26" spans="1:7" ht="28.8" x14ac:dyDescent="0.3">
      <c r="A26" s="114" t="s">
        <v>24</v>
      </c>
      <c r="B26" s="125" t="s">
        <v>954</v>
      </c>
    </row>
    <row r="27" spans="1:7" x14ac:dyDescent="0.3">
      <c r="A27" s="1517" t="s">
        <v>25</v>
      </c>
      <c r="B27" s="126" t="s">
        <v>669</v>
      </c>
    </row>
    <row r="28" spans="1:7" x14ac:dyDescent="0.3">
      <c r="A28" s="1518" t="s">
        <v>26</v>
      </c>
      <c r="B28" s="126" t="s">
        <v>987</v>
      </c>
    </row>
    <row r="29" spans="1:7" x14ac:dyDescent="0.3">
      <c r="A29" s="1517" t="s">
        <v>27</v>
      </c>
      <c r="B29" s="126" t="s">
        <v>986</v>
      </c>
    </row>
    <row r="30" spans="1:7" ht="18" customHeight="1" x14ac:dyDescent="0.3">
      <c r="A30" s="114" t="s">
        <v>28</v>
      </c>
      <c r="B30" s="125" t="s">
        <v>956</v>
      </c>
    </row>
    <row r="31" spans="1:7" ht="15" customHeight="1" x14ac:dyDescent="0.3">
      <c r="A31" s="114" t="s">
        <v>29</v>
      </c>
      <c r="B31" s="121" t="s">
        <v>957</v>
      </c>
    </row>
    <row r="32" spans="1:7" ht="28.8" x14ac:dyDescent="0.3">
      <c r="A32" s="114" t="s">
        <v>30</v>
      </c>
      <c r="B32" s="121" t="s">
        <v>958</v>
      </c>
    </row>
    <row r="33" spans="1:2" ht="15" customHeight="1" x14ac:dyDescent="0.3">
      <c r="A33" s="114" t="s">
        <v>31</v>
      </c>
      <c r="B33" s="121" t="s">
        <v>957</v>
      </c>
    </row>
    <row r="34" spans="1:2" ht="18" customHeight="1" x14ac:dyDescent="0.3">
      <c r="A34" s="114" t="s">
        <v>32</v>
      </c>
      <c r="B34" s="125" t="s">
        <v>959</v>
      </c>
    </row>
    <row r="35" spans="1:2" ht="28.8" x14ac:dyDescent="0.3">
      <c r="A35" s="114" t="s">
        <v>33</v>
      </c>
      <c r="B35" s="121" t="s">
        <v>958</v>
      </c>
    </row>
    <row r="36" spans="1:2" x14ac:dyDescent="0.3">
      <c r="A36" s="114" t="s">
        <v>34</v>
      </c>
      <c r="B36" s="127" t="s">
        <v>960</v>
      </c>
    </row>
    <row r="37" spans="1:2" ht="28.8" x14ac:dyDescent="0.3">
      <c r="A37" s="114" t="s">
        <v>35</v>
      </c>
      <c r="B37" s="120" t="s">
        <v>961</v>
      </c>
    </row>
    <row r="38" spans="1:2" x14ac:dyDescent="0.3">
      <c r="A38" s="118"/>
      <c r="B38" s="304"/>
    </row>
  </sheetData>
  <phoneticPr fontId="57" type="noConversion"/>
  <pageMargins left="0.7" right="0.7" top="0.75" bottom="0.75" header="0.3" footer="0.3"/>
  <pageSetup paperSize="9" scale="8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árok21">
    <tabColor rgb="FF92D050"/>
  </sheetPr>
  <dimension ref="A1:L26"/>
  <sheetViews>
    <sheetView tabSelected="1" zoomScale="110" zoomScaleNormal="110" workbookViewId="0">
      <selection activeCell="G7" sqref="G7"/>
    </sheetView>
  </sheetViews>
  <sheetFormatPr defaultColWidth="9.109375" defaultRowHeight="15.6" x14ac:dyDescent="0.3"/>
  <cols>
    <col min="1" max="1" width="19.44140625" style="12" customWidth="1"/>
    <col min="2" max="2" width="13.109375" style="12" customWidth="1"/>
    <col min="3" max="3" width="12" style="12" customWidth="1"/>
    <col min="4" max="4" width="14" style="12" customWidth="1"/>
    <col min="5" max="5" width="12" style="12" customWidth="1"/>
    <col min="6" max="6" width="12.88671875" style="12" customWidth="1"/>
    <col min="7" max="7" width="13.88671875" style="12" customWidth="1"/>
    <col min="8" max="8" width="11.5546875" style="12" customWidth="1"/>
    <col min="9" max="9" width="13" style="12" customWidth="1"/>
    <col min="10" max="10" width="14.5546875" style="12" customWidth="1"/>
    <col min="11" max="11" width="33" style="12" customWidth="1"/>
    <col min="12" max="12" width="20.33203125" style="12" bestFit="1" customWidth="1"/>
    <col min="13" max="13" width="32.109375" style="12" bestFit="1" customWidth="1"/>
    <col min="14" max="14" width="33" style="12" bestFit="1" customWidth="1"/>
    <col min="15" max="15" width="11.88671875" style="12" bestFit="1" customWidth="1"/>
    <col min="16" max="16" width="12.5546875" style="12" bestFit="1" customWidth="1"/>
    <col min="17" max="16384" width="9.109375" style="12"/>
  </cols>
  <sheetData>
    <row r="1" spans="1:12" ht="66.75" customHeight="1" thickBot="1" x14ac:dyDescent="0.35">
      <c r="A1" s="1784" t="s">
        <v>640</v>
      </c>
      <c r="B1" s="1784"/>
      <c r="C1" s="1784"/>
      <c r="D1" s="1784"/>
      <c r="E1" s="1784"/>
      <c r="F1" s="1784"/>
      <c r="G1" s="1784"/>
      <c r="H1" s="1784"/>
      <c r="I1" s="1784"/>
      <c r="J1" s="1784"/>
    </row>
    <row r="2" spans="1:12" ht="128.25" customHeight="1" thickBot="1" x14ac:dyDescent="0.35">
      <c r="A2" s="25" t="s">
        <v>149</v>
      </c>
      <c r="B2" s="26" t="s">
        <v>988</v>
      </c>
      <c r="C2" s="91" t="s">
        <v>286</v>
      </c>
      <c r="D2" s="91" t="s">
        <v>287</v>
      </c>
      <c r="E2" s="91" t="s">
        <v>288</v>
      </c>
      <c r="F2" s="92" t="s">
        <v>289</v>
      </c>
      <c r="G2" s="26" t="s">
        <v>290</v>
      </c>
      <c r="H2" s="91" t="s">
        <v>262</v>
      </c>
      <c r="I2" s="91" t="s">
        <v>291</v>
      </c>
      <c r="J2" s="92" t="s">
        <v>292</v>
      </c>
    </row>
    <row r="3" spans="1:12" x14ac:dyDescent="0.3">
      <c r="A3" s="241" t="s">
        <v>62</v>
      </c>
      <c r="B3" s="235">
        <v>64</v>
      </c>
      <c r="C3" s="256">
        <v>18</v>
      </c>
      <c r="D3" s="256">
        <f t="shared" ref="D3" si="0">E3-C3</f>
        <v>34</v>
      </c>
      <c r="E3" s="363">
        <v>52</v>
      </c>
      <c r="F3" s="364">
        <f t="shared" ref="F3:F22" si="1">E3/$E$23</f>
        <v>0.10337972166998012</v>
      </c>
      <c r="G3" s="237">
        <v>353823</v>
      </c>
      <c r="H3" s="154">
        <v>0</v>
      </c>
      <c r="I3" s="155">
        <f t="shared" ref="I3" si="2">SUM(G3:H3)</f>
        <v>353823</v>
      </c>
      <c r="J3" s="365">
        <f t="shared" ref="J3:J22" si="3">I3/$I$23</f>
        <v>8.0414318181818184E-2</v>
      </c>
      <c r="K3" s="13"/>
      <c r="L3" s="13"/>
    </row>
    <row r="4" spans="1:12" x14ac:dyDescent="0.3">
      <c r="A4" s="241" t="s">
        <v>68</v>
      </c>
      <c r="B4" s="235">
        <v>23</v>
      </c>
      <c r="C4" s="256">
        <v>9</v>
      </c>
      <c r="D4" s="256">
        <f t="shared" ref="D4" si="4">E4-C4</f>
        <v>11</v>
      </c>
      <c r="E4" s="363">
        <v>20</v>
      </c>
      <c r="F4" s="364">
        <f t="shared" si="1"/>
        <v>3.9761431411530816E-2</v>
      </c>
      <c r="G4" s="237">
        <v>179440</v>
      </c>
      <c r="H4" s="154">
        <v>0</v>
      </c>
      <c r="I4" s="155">
        <f t="shared" ref="I4:I15" si="5">SUM(G4:H4)</f>
        <v>179440</v>
      </c>
      <c r="J4" s="365">
        <f t="shared" si="3"/>
        <v>4.0781818181818183E-2</v>
      </c>
      <c r="K4" s="13"/>
      <c r="L4" s="13"/>
    </row>
    <row r="5" spans="1:12" x14ac:dyDescent="0.3">
      <c r="A5" s="229" t="s">
        <v>46</v>
      </c>
      <c r="B5" s="235">
        <v>40</v>
      </c>
      <c r="C5" s="256">
        <v>10</v>
      </c>
      <c r="D5" s="256">
        <v>29</v>
      </c>
      <c r="E5" s="363">
        <v>39</v>
      </c>
      <c r="F5" s="364">
        <f t="shared" si="1"/>
        <v>7.7534791252485094E-2</v>
      </c>
      <c r="G5" s="237">
        <v>297144</v>
      </c>
      <c r="H5" s="154">
        <v>0</v>
      </c>
      <c r="I5" s="155">
        <f t="shared" si="5"/>
        <v>297144</v>
      </c>
      <c r="J5" s="365">
        <f t="shared" si="3"/>
        <v>6.7532727272727272E-2</v>
      </c>
      <c r="K5" s="13"/>
      <c r="L5" s="13"/>
    </row>
    <row r="6" spans="1:12" x14ac:dyDescent="0.3">
      <c r="A6" s="239" t="s">
        <v>70</v>
      </c>
      <c r="B6" s="235">
        <v>23</v>
      </c>
      <c r="C6" s="256">
        <v>8</v>
      </c>
      <c r="D6" s="256">
        <v>8</v>
      </c>
      <c r="E6" s="363">
        <v>16</v>
      </c>
      <c r="F6" s="364">
        <f t="shared" si="1"/>
        <v>3.1809145129224649E-2</v>
      </c>
      <c r="G6" s="237">
        <v>71431</v>
      </c>
      <c r="H6" s="154">
        <v>0</v>
      </c>
      <c r="I6" s="155">
        <f t="shared" si="5"/>
        <v>71431</v>
      </c>
      <c r="J6" s="365">
        <f t="shared" si="3"/>
        <v>1.6234318181818183E-2</v>
      </c>
      <c r="K6" s="13"/>
      <c r="L6" s="13"/>
    </row>
    <row r="7" spans="1:12" x14ac:dyDescent="0.3">
      <c r="A7" s="359" t="s">
        <v>72</v>
      </c>
      <c r="B7" s="235">
        <v>15</v>
      </c>
      <c r="C7" s="256">
        <v>11</v>
      </c>
      <c r="D7" s="256">
        <v>10</v>
      </c>
      <c r="E7" s="363">
        <v>21</v>
      </c>
      <c r="F7" s="364">
        <f t="shared" si="1"/>
        <v>4.1749502982107355E-2</v>
      </c>
      <c r="G7" s="237">
        <v>187610</v>
      </c>
      <c r="H7" s="154">
        <v>0</v>
      </c>
      <c r="I7" s="155">
        <f t="shared" si="5"/>
        <v>187610</v>
      </c>
      <c r="J7" s="365">
        <f t="shared" si="3"/>
        <v>4.2638636363636365E-2</v>
      </c>
      <c r="K7" s="13"/>
      <c r="L7" s="13"/>
    </row>
    <row r="8" spans="1:12" x14ac:dyDescent="0.3">
      <c r="A8" s="229" t="s">
        <v>64</v>
      </c>
      <c r="B8" s="235">
        <v>37</v>
      </c>
      <c r="C8" s="256">
        <v>13</v>
      </c>
      <c r="D8" s="256">
        <v>18</v>
      </c>
      <c r="E8" s="363">
        <v>31</v>
      </c>
      <c r="F8" s="364">
        <f t="shared" si="1"/>
        <v>6.1630218687872766E-2</v>
      </c>
      <c r="G8" s="237">
        <v>212207</v>
      </c>
      <c r="H8" s="154">
        <v>0</v>
      </c>
      <c r="I8" s="155">
        <f t="shared" si="5"/>
        <v>212207</v>
      </c>
      <c r="J8" s="365">
        <f t="shared" si="3"/>
        <v>4.8228863636363639E-2</v>
      </c>
      <c r="K8" s="13"/>
      <c r="L8" s="13"/>
    </row>
    <row r="9" spans="1:12" x14ac:dyDescent="0.3">
      <c r="A9" s="229" t="s">
        <v>293</v>
      </c>
      <c r="B9" s="235">
        <v>19</v>
      </c>
      <c r="C9" s="256">
        <v>7</v>
      </c>
      <c r="D9" s="256">
        <v>25</v>
      </c>
      <c r="E9" s="363">
        <v>32</v>
      </c>
      <c r="F9" s="364">
        <f t="shared" si="1"/>
        <v>6.3618290258449298E-2</v>
      </c>
      <c r="G9" s="237">
        <v>202417</v>
      </c>
      <c r="H9" s="154">
        <v>0</v>
      </c>
      <c r="I9" s="155">
        <f t="shared" si="5"/>
        <v>202417</v>
      </c>
      <c r="J9" s="365">
        <f t="shared" si="3"/>
        <v>4.6003863636363634E-2</v>
      </c>
      <c r="K9" s="13"/>
      <c r="L9" s="13"/>
    </row>
    <row r="10" spans="1:12" x14ac:dyDescent="0.3">
      <c r="A10" s="239" t="s">
        <v>265</v>
      </c>
      <c r="B10" s="235">
        <v>15</v>
      </c>
      <c r="C10" s="256">
        <v>5</v>
      </c>
      <c r="D10" s="256">
        <v>9</v>
      </c>
      <c r="E10" s="363">
        <v>14</v>
      </c>
      <c r="F10" s="364">
        <f t="shared" si="1"/>
        <v>2.7833001988071572E-2</v>
      </c>
      <c r="G10" s="237">
        <v>87572</v>
      </c>
      <c r="H10" s="154">
        <v>0</v>
      </c>
      <c r="I10" s="155">
        <f t="shared" si="5"/>
        <v>87572</v>
      </c>
      <c r="J10" s="365">
        <f t="shared" si="3"/>
        <v>1.9902727272727273E-2</v>
      </c>
      <c r="K10" s="13"/>
      <c r="L10" s="13"/>
    </row>
    <row r="11" spans="1:12" x14ac:dyDescent="0.3">
      <c r="A11" s="229" t="s">
        <v>50</v>
      </c>
      <c r="B11" s="235">
        <v>44</v>
      </c>
      <c r="C11" s="256">
        <v>17</v>
      </c>
      <c r="D11" s="256">
        <v>25</v>
      </c>
      <c r="E11" s="363">
        <v>42</v>
      </c>
      <c r="F11" s="364">
        <f t="shared" si="1"/>
        <v>8.3499005964214709E-2</v>
      </c>
      <c r="G11" s="237">
        <v>456970</v>
      </c>
      <c r="H11" s="154">
        <v>0</v>
      </c>
      <c r="I11" s="155">
        <f t="shared" si="5"/>
        <v>456970</v>
      </c>
      <c r="J11" s="365">
        <f t="shared" si="3"/>
        <v>0.10385681818181818</v>
      </c>
      <c r="K11" s="13"/>
      <c r="L11" s="13"/>
    </row>
    <row r="12" spans="1:12" x14ac:dyDescent="0.3">
      <c r="A12" s="229" t="s">
        <v>52</v>
      </c>
      <c r="B12" s="235">
        <v>52</v>
      </c>
      <c r="C12" s="256">
        <v>25</v>
      </c>
      <c r="D12" s="256">
        <v>42</v>
      </c>
      <c r="E12" s="363">
        <v>67</v>
      </c>
      <c r="F12" s="364">
        <f t="shared" si="1"/>
        <v>0.13320079522862824</v>
      </c>
      <c r="G12" s="237">
        <v>833544</v>
      </c>
      <c r="H12" s="154">
        <v>0</v>
      </c>
      <c r="I12" s="155">
        <f t="shared" si="5"/>
        <v>833544</v>
      </c>
      <c r="J12" s="365">
        <f t="shared" si="3"/>
        <v>0.18944181818181818</v>
      </c>
      <c r="K12" s="13"/>
      <c r="L12" s="13"/>
    </row>
    <row r="13" spans="1:12" x14ac:dyDescent="0.3">
      <c r="A13" s="229" t="s">
        <v>78</v>
      </c>
      <c r="B13" s="235">
        <v>47</v>
      </c>
      <c r="C13" s="256">
        <v>16</v>
      </c>
      <c r="D13" s="256">
        <v>33</v>
      </c>
      <c r="E13" s="363">
        <v>49</v>
      </c>
      <c r="F13" s="364">
        <f t="shared" si="1"/>
        <v>9.7415506958250492E-2</v>
      </c>
      <c r="G13" s="237">
        <v>557615</v>
      </c>
      <c r="H13" s="154">
        <v>0</v>
      </c>
      <c r="I13" s="155">
        <f t="shared" si="5"/>
        <v>557615</v>
      </c>
      <c r="J13" s="365">
        <f t="shared" si="3"/>
        <v>0.12673068181818181</v>
      </c>
      <c r="K13" s="13"/>
      <c r="L13" s="13"/>
    </row>
    <row r="14" spans="1:12" x14ac:dyDescent="0.3">
      <c r="A14" s="229" t="s">
        <v>56</v>
      </c>
      <c r="B14" s="235">
        <v>8</v>
      </c>
      <c r="C14" s="256">
        <v>3</v>
      </c>
      <c r="D14" s="256">
        <v>3</v>
      </c>
      <c r="E14" s="363">
        <v>6</v>
      </c>
      <c r="F14" s="364">
        <f t="shared" si="1"/>
        <v>1.1928429423459244E-2</v>
      </c>
      <c r="G14" s="237">
        <v>52522</v>
      </c>
      <c r="H14" s="154">
        <v>0</v>
      </c>
      <c r="I14" s="155">
        <f t="shared" si="5"/>
        <v>52522</v>
      </c>
      <c r="J14" s="365">
        <f t="shared" si="3"/>
        <v>1.1936818181818182E-2</v>
      </c>
      <c r="K14" s="13"/>
      <c r="L14" s="13"/>
    </row>
    <row r="15" spans="1:12" x14ac:dyDescent="0.3">
      <c r="A15" s="234" t="s">
        <v>42</v>
      </c>
      <c r="B15" s="235">
        <v>30</v>
      </c>
      <c r="C15" s="256">
        <v>7</v>
      </c>
      <c r="D15" s="256">
        <v>9</v>
      </c>
      <c r="E15" s="363">
        <v>16</v>
      </c>
      <c r="F15" s="236">
        <f t="shared" si="1"/>
        <v>3.1809145129224649E-2</v>
      </c>
      <c r="G15" s="237">
        <v>112939</v>
      </c>
      <c r="H15" s="256">
        <v>0</v>
      </c>
      <c r="I15" s="257">
        <f t="shared" si="5"/>
        <v>112939</v>
      </c>
      <c r="J15" s="238">
        <f t="shared" si="3"/>
        <v>2.5667954545454546E-2</v>
      </c>
      <c r="K15" s="13"/>
      <c r="L15" s="13"/>
    </row>
    <row r="16" spans="1:12" x14ac:dyDescent="0.3">
      <c r="A16" s="229" t="s">
        <v>48</v>
      </c>
      <c r="B16" s="235">
        <v>30</v>
      </c>
      <c r="C16" s="256">
        <v>11</v>
      </c>
      <c r="D16" s="256">
        <v>35</v>
      </c>
      <c r="E16" s="363">
        <v>46</v>
      </c>
      <c r="F16" s="364">
        <f t="shared" si="1"/>
        <v>9.1451292246520877E-2</v>
      </c>
      <c r="G16" s="237">
        <v>392343</v>
      </c>
      <c r="H16" s="154">
        <v>0</v>
      </c>
      <c r="I16" s="155">
        <f t="shared" ref="I16:I17" si="6">SUM(G16:H16)</f>
        <v>392343</v>
      </c>
      <c r="J16" s="365">
        <f t="shared" si="3"/>
        <v>8.9168863636363629E-2</v>
      </c>
      <c r="K16" s="13"/>
      <c r="L16" s="13"/>
    </row>
    <row r="17" spans="1:12" x14ac:dyDescent="0.3">
      <c r="A17" s="240" t="s">
        <v>54</v>
      </c>
      <c r="B17" s="235">
        <v>11</v>
      </c>
      <c r="C17" s="256">
        <v>4</v>
      </c>
      <c r="D17" s="256">
        <v>12</v>
      </c>
      <c r="E17" s="363">
        <v>16</v>
      </c>
      <c r="F17" s="364">
        <f t="shared" si="1"/>
        <v>3.1809145129224649E-2</v>
      </c>
      <c r="G17" s="237">
        <v>126035</v>
      </c>
      <c r="H17" s="154">
        <v>0</v>
      </c>
      <c r="I17" s="155">
        <f t="shared" si="6"/>
        <v>126035</v>
      </c>
      <c r="J17" s="365">
        <f t="shared" si="3"/>
        <v>2.8644318181818181E-2</v>
      </c>
      <c r="K17" s="13"/>
      <c r="L17" s="13"/>
    </row>
    <row r="18" spans="1:12" x14ac:dyDescent="0.3">
      <c r="A18" s="229" t="s">
        <v>74</v>
      </c>
      <c r="B18" s="235">
        <v>4</v>
      </c>
      <c r="C18" s="256">
        <v>1</v>
      </c>
      <c r="D18" s="256">
        <v>6</v>
      </c>
      <c r="E18" s="363">
        <v>7</v>
      </c>
      <c r="F18" s="364">
        <f t="shared" si="1"/>
        <v>1.3916500994035786E-2</v>
      </c>
      <c r="G18" s="237">
        <v>51501</v>
      </c>
      <c r="H18" s="154">
        <v>0</v>
      </c>
      <c r="I18" s="155">
        <f>SUM(G18:H18)</f>
        <v>51501</v>
      </c>
      <c r="J18" s="365">
        <f t="shared" si="3"/>
        <v>1.1704772727272727E-2</v>
      </c>
      <c r="K18" s="13"/>
      <c r="L18" s="13"/>
    </row>
    <row r="19" spans="1:12" ht="16.5" customHeight="1" x14ac:dyDescent="0.3">
      <c r="A19" s="229" t="s">
        <v>76</v>
      </c>
      <c r="B19" s="235">
        <v>6</v>
      </c>
      <c r="C19" s="256">
        <v>4</v>
      </c>
      <c r="D19" s="256">
        <v>7</v>
      </c>
      <c r="E19" s="363">
        <v>11</v>
      </c>
      <c r="F19" s="364">
        <f t="shared" si="1"/>
        <v>2.186878727634195E-2</v>
      </c>
      <c r="G19" s="237">
        <v>105434</v>
      </c>
      <c r="H19" s="154">
        <v>0</v>
      </c>
      <c r="I19" s="155">
        <f>SUM(G19:H19)</f>
        <v>105434</v>
      </c>
      <c r="J19" s="365">
        <f t="shared" si="3"/>
        <v>2.3962272727272728E-2</v>
      </c>
      <c r="K19" s="13"/>
      <c r="L19" s="13"/>
    </row>
    <row r="20" spans="1:12" s="10" customFormat="1" x14ac:dyDescent="0.3">
      <c r="A20" s="229" t="s">
        <v>40</v>
      </c>
      <c r="B20" s="235">
        <v>1</v>
      </c>
      <c r="C20" s="256">
        <v>0</v>
      </c>
      <c r="D20" s="256">
        <f>E20-C20</f>
        <v>0</v>
      </c>
      <c r="E20" s="363">
        <v>0</v>
      </c>
      <c r="F20" s="364">
        <f t="shared" si="1"/>
        <v>0</v>
      </c>
      <c r="G20" s="258">
        <v>0</v>
      </c>
      <c r="H20" s="154">
        <v>0</v>
      </c>
      <c r="I20" s="155">
        <f>SUM(G20:H20)</f>
        <v>0</v>
      </c>
      <c r="J20" s="365">
        <f t="shared" si="3"/>
        <v>0</v>
      </c>
      <c r="K20" s="13"/>
      <c r="L20" s="13"/>
    </row>
    <row r="21" spans="1:12" x14ac:dyDescent="0.3">
      <c r="A21" s="259" t="s">
        <v>152</v>
      </c>
      <c r="B21" s="235">
        <v>24</v>
      </c>
      <c r="C21" s="256">
        <v>2</v>
      </c>
      <c r="D21" s="256">
        <v>13</v>
      </c>
      <c r="E21" s="363">
        <v>15</v>
      </c>
      <c r="F21" s="236">
        <f t="shared" si="1"/>
        <v>2.982107355864811E-2</v>
      </c>
      <c r="G21" s="237">
        <v>90213</v>
      </c>
      <c r="H21" s="256">
        <v>0</v>
      </c>
      <c r="I21" s="257">
        <f t="shared" ref="I21" si="7">SUM(G21:H21)</f>
        <v>90213</v>
      </c>
      <c r="J21" s="238">
        <f t="shared" si="3"/>
        <v>2.0502954545454546E-2</v>
      </c>
      <c r="K21" s="13"/>
      <c r="L21" s="13"/>
    </row>
    <row r="22" spans="1:12" ht="16.2" thickBot="1" x14ac:dyDescent="0.35">
      <c r="A22" s="229" t="s">
        <v>60</v>
      </c>
      <c r="B22" s="286">
        <v>0</v>
      </c>
      <c r="C22" s="287">
        <v>0</v>
      </c>
      <c r="D22" s="287">
        <v>3</v>
      </c>
      <c r="E22" s="288">
        <v>3</v>
      </c>
      <c r="F22" s="289">
        <f t="shared" si="1"/>
        <v>5.9642147117296221E-3</v>
      </c>
      <c r="G22" s="290">
        <v>29240</v>
      </c>
      <c r="H22" s="291">
        <v>0</v>
      </c>
      <c r="I22" s="292">
        <f>SUM(G22:H22)</f>
        <v>29240</v>
      </c>
      <c r="J22" s="293">
        <f t="shared" si="3"/>
        <v>6.6454545454545455E-3</v>
      </c>
      <c r="K22" s="13"/>
      <c r="L22" s="13"/>
    </row>
    <row r="23" spans="1:12" s="14" customFormat="1" ht="16.2" thickBot="1" x14ac:dyDescent="0.35">
      <c r="A23" s="38" t="s">
        <v>160</v>
      </c>
      <c r="B23" s="294">
        <f t="shared" ref="B23:J23" si="8">SUM(B3:B22)</f>
        <v>493</v>
      </c>
      <c r="C23" s="96">
        <f t="shared" si="8"/>
        <v>171</v>
      </c>
      <c r="D23" s="96">
        <f t="shared" si="8"/>
        <v>332</v>
      </c>
      <c r="E23" s="96">
        <f t="shared" si="8"/>
        <v>503</v>
      </c>
      <c r="F23" s="295">
        <f t="shared" si="8"/>
        <v>1</v>
      </c>
      <c r="G23" s="107">
        <f t="shared" si="8"/>
        <v>4400000</v>
      </c>
      <c r="H23" s="96">
        <f t="shared" si="8"/>
        <v>0</v>
      </c>
      <c r="I23" s="260">
        <f t="shared" si="8"/>
        <v>4400000</v>
      </c>
      <c r="J23" s="261">
        <f t="shared" si="8"/>
        <v>1.0000000000000002</v>
      </c>
    </row>
    <row r="24" spans="1:12" ht="15.75" customHeight="1" x14ac:dyDescent="0.3">
      <c r="A24" s="1780" t="s">
        <v>266</v>
      </c>
      <c r="B24" s="1780"/>
      <c r="C24" s="1780"/>
      <c r="D24" s="1780"/>
      <c r="E24" s="1780"/>
      <c r="F24" s="1780"/>
      <c r="G24" s="1780"/>
      <c r="H24" s="97"/>
      <c r="I24" s="97"/>
      <c r="J24" s="49" t="s">
        <v>161</v>
      </c>
    </row>
    <row r="25" spans="1:12" s="15" customFormat="1" ht="12.75" customHeight="1" x14ac:dyDescent="0.25">
      <c r="A25" s="1781" t="s">
        <v>294</v>
      </c>
      <c r="B25" s="1781"/>
      <c r="C25" s="1781"/>
      <c r="D25" s="1781"/>
      <c r="E25" s="30"/>
      <c r="F25" s="30"/>
      <c r="G25" s="30"/>
      <c r="H25" s="30"/>
      <c r="I25" s="30"/>
      <c r="J25" s="30"/>
    </row>
    <row r="26" spans="1:12" ht="15.75" customHeight="1" x14ac:dyDescent="0.3">
      <c r="A26" s="1781" t="s">
        <v>295</v>
      </c>
      <c r="B26" s="1781"/>
      <c r="C26" s="1781"/>
      <c r="D26" s="1781"/>
      <c r="E26" s="1781"/>
      <c r="F26" s="1781"/>
      <c r="G26" s="1781"/>
      <c r="H26" s="301"/>
      <c r="I26" s="242"/>
      <c r="J26" s="242"/>
    </row>
  </sheetData>
  <sortState ref="A3:J22">
    <sortCondition descending="1" ref="J3:J22"/>
  </sortState>
  <mergeCells count="4">
    <mergeCell ref="A1:J1"/>
    <mergeCell ref="A24:G24"/>
    <mergeCell ref="A25:D25"/>
    <mergeCell ref="A26:G26"/>
  </mergeCells>
  <phoneticPr fontId="57" type="noConversion"/>
  <pageMargins left="0.70866141732283472" right="0.11811023622047245" top="0.74803149606299213" bottom="0.15748031496062992" header="0" footer="0"/>
  <pageSetup paperSize="9" scale="9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fitToPage="1"/>
  </sheetPr>
  <dimension ref="A1:H86"/>
  <sheetViews>
    <sheetView topLeftCell="B1" workbookViewId="0">
      <selection activeCell="E7" sqref="E7"/>
    </sheetView>
  </sheetViews>
  <sheetFormatPr defaultColWidth="9.109375" defaultRowHeight="14.4" x14ac:dyDescent="0.3"/>
  <cols>
    <col min="1" max="1" width="9.109375" style="983"/>
    <col min="2" max="2" width="52.33203125" style="983" customWidth="1"/>
    <col min="3" max="3" width="14.109375" style="983" customWidth="1"/>
    <col min="4" max="4" width="19.6640625" style="983" customWidth="1"/>
    <col min="5" max="5" width="23.6640625" style="983" customWidth="1"/>
    <col min="6" max="6" width="14.6640625" style="983" customWidth="1"/>
    <col min="7" max="7" width="21.33203125" style="983" customWidth="1"/>
    <col min="8" max="8" width="19.88671875" style="983" customWidth="1"/>
    <col min="9" max="16384" width="9.109375" style="983"/>
  </cols>
  <sheetData>
    <row r="1" spans="1:8" ht="42" customHeight="1" thickBot="1" x14ac:dyDescent="0.45">
      <c r="B1" s="1789" t="s">
        <v>981</v>
      </c>
      <c r="C1" s="1789"/>
      <c r="D1" s="1789"/>
      <c r="E1" s="1789"/>
      <c r="F1" s="1789"/>
      <c r="G1" s="1789"/>
      <c r="H1" s="1789"/>
    </row>
    <row r="2" spans="1:8" ht="87" thickBot="1" x14ac:dyDescent="0.35">
      <c r="A2" s="1558"/>
      <c r="B2" s="1560" t="s">
        <v>149</v>
      </c>
      <c r="C2" s="1561" t="s">
        <v>296</v>
      </c>
      <c r="D2" s="1562" t="s">
        <v>297</v>
      </c>
      <c r="E2" s="1562" t="s">
        <v>298</v>
      </c>
      <c r="F2" s="1559" t="s">
        <v>299</v>
      </c>
      <c r="G2" s="1562" t="s">
        <v>300</v>
      </c>
      <c r="H2" s="1559" t="s">
        <v>301</v>
      </c>
    </row>
    <row r="3" spans="1:8" x14ac:dyDescent="0.3">
      <c r="A3" s="1790">
        <v>2016</v>
      </c>
      <c r="B3" s="1554" t="s">
        <v>41</v>
      </c>
      <c r="C3" s="1555">
        <v>5</v>
      </c>
      <c r="D3" s="1556">
        <v>1.2165450121654502E-2</v>
      </c>
      <c r="E3" s="1557">
        <v>217062</v>
      </c>
      <c r="F3" s="1557">
        <v>0</v>
      </c>
      <c r="G3" s="1557">
        <v>217062</v>
      </c>
      <c r="H3" s="1036">
        <v>1.4721421403688772E-2</v>
      </c>
    </row>
    <row r="4" spans="1:8" x14ac:dyDescent="0.3">
      <c r="A4" s="1790"/>
      <c r="B4" s="1035" t="s">
        <v>45</v>
      </c>
      <c r="C4" s="1034">
        <v>10</v>
      </c>
      <c r="D4" s="1013">
        <v>2.4330900243309004E-2</v>
      </c>
      <c r="E4" s="1014">
        <v>242590</v>
      </c>
      <c r="F4" s="1014">
        <v>0</v>
      </c>
      <c r="G4" s="1014">
        <v>242590</v>
      </c>
      <c r="H4" s="1033">
        <v>1.6452762889500969E-2</v>
      </c>
    </row>
    <row r="5" spans="1:8" x14ac:dyDescent="0.3">
      <c r="A5" s="1790"/>
      <c r="B5" s="1035" t="s">
        <v>47</v>
      </c>
      <c r="C5" s="1034">
        <v>20</v>
      </c>
      <c r="D5" s="1013">
        <v>4.8661800486618008E-2</v>
      </c>
      <c r="E5" s="1014">
        <v>570313</v>
      </c>
      <c r="F5" s="1014">
        <v>0</v>
      </c>
      <c r="G5" s="1014">
        <v>570313</v>
      </c>
      <c r="H5" s="1033">
        <v>3.8679354308916135E-2</v>
      </c>
    </row>
    <row r="6" spans="1:8" x14ac:dyDescent="0.3">
      <c r="A6" s="1790"/>
      <c r="B6" s="1035" t="s">
        <v>49</v>
      </c>
      <c r="C6" s="1034">
        <v>82</v>
      </c>
      <c r="D6" s="1013">
        <v>0.19951338199513383</v>
      </c>
      <c r="E6" s="1014">
        <v>3238275</v>
      </c>
      <c r="F6" s="1014">
        <v>0</v>
      </c>
      <c r="G6" s="1014">
        <v>3238275</v>
      </c>
      <c r="H6" s="1033">
        <v>0.21962393646068984</v>
      </c>
    </row>
    <row r="7" spans="1:8" x14ac:dyDescent="0.3">
      <c r="A7" s="1790"/>
      <c r="B7" s="1035" t="s">
        <v>51</v>
      </c>
      <c r="C7" s="1034">
        <v>40</v>
      </c>
      <c r="D7" s="1013">
        <v>9.7323600973236016E-2</v>
      </c>
      <c r="E7" s="1014">
        <v>1517637</v>
      </c>
      <c r="F7" s="1014">
        <v>0</v>
      </c>
      <c r="G7" s="1014">
        <v>1517637</v>
      </c>
      <c r="H7" s="1033">
        <v>0.10292807499622235</v>
      </c>
    </row>
    <row r="8" spans="1:8" x14ac:dyDescent="0.3">
      <c r="A8" s="1790"/>
      <c r="B8" s="1035" t="s">
        <v>53</v>
      </c>
      <c r="C8" s="1034">
        <v>18</v>
      </c>
      <c r="D8" s="1013">
        <v>4.3795620437956206E-2</v>
      </c>
      <c r="E8" s="1014">
        <v>699423</v>
      </c>
      <c r="F8" s="1014">
        <v>0</v>
      </c>
      <c r="G8" s="1014">
        <v>699423</v>
      </c>
      <c r="H8" s="1033">
        <v>4.7435759010937946E-2</v>
      </c>
    </row>
    <row r="9" spans="1:8" x14ac:dyDescent="0.3">
      <c r="A9" s="1790"/>
      <c r="B9" s="1035" t="s">
        <v>55</v>
      </c>
      <c r="C9" s="1034">
        <v>1</v>
      </c>
      <c r="D9" s="1013">
        <v>2.4330900243309003E-3</v>
      </c>
      <c r="E9" s="1014">
        <v>42285</v>
      </c>
      <c r="F9" s="1014">
        <v>0</v>
      </c>
      <c r="G9" s="1014">
        <v>42285</v>
      </c>
      <c r="H9" s="1033">
        <v>2.8678225762914732E-3</v>
      </c>
    </row>
    <row r="10" spans="1:8" x14ac:dyDescent="0.3">
      <c r="A10" s="1790"/>
      <c r="B10" s="1035" t="s">
        <v>57</v>
      </c>
      <c r="C10" s="1034">
        <v>11</v>
      </c>
      <c r="D10" s="1013">
        <v>2.6763990267639901E-2</v>
      </c>
      <c r="E10" s="1014">
        <v>382811</v>
      </c>
      <c r="F10" s="1014">
        <v>0</v>
      </c>
      <c r="G10" s="1014">
        <v>382811</v>
      </c>
      <c r="H10" s="1033">
        <v>2.5962729768303539E-2</v>
      </c>
    </row>
    <row r="11" spans="1:8" x14ac:dyDescent="0.3">
      <c r="A11" s="1790"/>
      <c r="B11" s="1035" t="s">
        <v>61</v>
      </c>
      <c r="C11" s="1034">
        <v>122</v>
      </c>
      <c r="D11" s="1013">
        <v>0.29683698296836986</v>
      </c>
      <c r="E11" s="1014">
        <v>4400410</v>
      </c>
      <c r="F11" s="1014">
        <v>0</v>
      </c>
      <c r="G11" s="1014">
        <v>4400410</v>
      </c>
      <c r="H11" s="1033">
        <v>0.29844141286363396</v>
      </c>
    </row>
    <row r="12" spans="1:8" x14ac:dyDescent="0.3">
      <c r="A12" s="1790"/>
      <c r="B12" s="1035" t="s">
        <v>63</v>
      </c>
      <c r="C12" s="1034">
        <v>12</v>
      </c>
      <c r="D12" s="1013">
        <v>2.9197080291970802E-2</v>
      </c>
      <c r="E12" s="1014">
        <v>310789</v>
      </c>
      <c r="F12" s="1014">
        <v>0</v>
      </c>
      <c r="G12" s="1014">
        <v>310789</v>
      </c>
      <c r="H12" s="1033">
        <v>2.1078105963416121E-2</v>
      </c>
    </row>
    <row r="13" spans="1:8" x14ac:dyDescent="0.3">
      <c r="A13" s="1790"/>
      <c r="B13" s="1035" t="s">
        <v>65</v>
      </c>
      <c r="C13" s="1034">
        <v>10</v>
      </c>
      <c r="D13" s="1013">
        <v>2.4330900243309004E-2</v>
      </c>
      <c r="E13" s="1014">
        <v>241710</v>
      </c>
      <c r="F13" s="1014">
        <v>0</v>
      </c>
      <c r="G13" s="1014">
        <v>241710</v>
      </c>
      <c r="H13" s="1033">
        <v>1.639308016827272E-2</v>
      </c>
    </row>
    <row r="14" spans="1:8" x14ac:dyDescent="0.3">
      <c r="A14" s="1790"/>
      <c r="B14" s="1035" t="s">
        <v>67</v>
      </c>
      <c r="C14" s="1034">
        <v>33</v>
      </c>
      <c r="D14" s="1013">
        <v>8.0291970802919707E-2</v>
      </c>
      <c r="E14" s="1014">
        <v>1093441</v>
      </c>
      <c r="F14" s="1014">
        <v>0</v>
      </c>
      <c r="G14" s="1014">
        <v>1093441</v>
      </c>
      <c r="H14" s="1033">
        <v>7.415856179833806E-2</v>
      </c>
    </row>
    <row r="15" spans="1:8" x14ac:dyDescent="0.3">
      <c r="A15" s="1790"/>
      <c r="B15" s="1035" t="s">
        <v>69</v>
      </c>
      <c r="C15" s="1034">
        <v>5</v>
      </c>
      <c r="D15" s="1013">
        <v>1.2165450121654502E-2</v>
      </c>
      <c r="E15" s="1014">
        <v>105730</v>
      </c>
      <c r="F15" s="1014">
        <v>0</v>
      </c>
      <c r="G15" s="1014">
        <v>105730</v>
      </c>
      <c r="H15" s="1033">
        <v>7.1707433130258355E-3</v>
      </c>
    </row>
    <row r="16" spans="1:8" x14ac:dyDescent="0.3">
      <c r="A16" s="1790"/>
      <c r="B16" s="1035" t="s">
        <v>71</v>
      </c>
      <c r="C16" s="1034">
        <v>7</v>
      </c>
      <c r="D16" s="1013">
        <v>1.7031630170316302E-2</v>
      </c>
      <c r="E16" s="1014">
        <v>275195</v>
      </c>
      <c r="F16" s="1014">
        <v>0</v>
      </c>
      <c r="G16" s="1014">
        <v>275195</v>
      </c>
      <c r="H16" s="1033">
        <v>1.8664075532281707E-2</v>
      </c>
    </row>
    <row r="17" spans="1:8" x14ac:dyDescent="0.3">
      <c r="A17" s="1790"/>
      <c r="B17" s="1035" t="s">
        <v>73</v>
      </c>
      <c r="C17" s="1034">
        <v>1</v>
      </c>
      <c r="D17" s="1013">
        <v>2.4330900243309003E-3</v>
      </c>
      <c r="E17" s="1014">
        <v>10651</v>
      </c>
      <c r="F17" s="1014">
        <v>0</v>
      </c>
      <c r="G17" s="1014">
        <v>10651</v>
      </c>
      <c r="H17" s="1033">
        <v>7.2236439068417834E-4</v>
      </c>
    </row>
    <row r="18" spans="1:8" ht="15" thickBot="1" x14ac:dyDescent="0.35">
      <c r="A18" s="1790"/>
      <c r="B18" s="1029" t="s">
        <v>77</v>
      </c>
      <c r="C18" s="1031">
        <v>34</v>
      </c>
      <c r="D18" s="1009">
        <v>8.2725060827250604E-2</v>
      </c>
      <c r="E18" s="1010">
        <v>1396314</v>
      </c>
      <c r="F18" s="1010">
        <v>0</v>
      </c>
      <c r="G18" s="1010">
        <v>1396314</v>
      </c>
      <c r="H18" s="1030">
        <v>9.4699794555796427E-2</v>
      </c>
    </row>
    <row r="19" spans="1:8" ht="15.6" thickTop="1" thickBot="1" x14ac:dyDescent="0.35">
      <c r="A19" s="1791"/>
      <c r="B19" s="1024" t="s">
        <v>154</v>
      </c>
      <c r="C19" s="1023">
        <v>411</v>
      </c>
      <c r="D19" s="1021">
        <v>1</v>
      </c>
      <c r="E19" s="1022">
        <v>14744636</v>
      </c>
      <c r="F19" s="1022">
        <v>0</v>
      </c>
      <c r="G19" s="1022">
        <v>14744636</v>
      </c>
      <c r="H19" s="1021">
        <v>1</v>
      </c>
    </row>
    <row r="20" spans="1:8" ht="15" thickTop="1" x14ac:dyDescent="0.3">
      <c r="A20" s="1792">
        <v>2017</v>
      </c>
      <c r="B20" s="1038" t="s">
        <v>41</v>
      </c>
      <c r="C20" s="1037">
        <v>6</v>
      </c>
      <c r="D20" s="1017">
        <v>1.2244897959183673E-2</v>
      </c>
      <c r="E20" s="1018">
        <v>313112</v>
      </c>
      <c r="F20" s="1018">
        <v>0</v>
      </c>
      <c r="G20" s="1018">
        <v>313112</v>
      </c>
      <c r="H20" s="1036">
        <v>1.6325880236764682E-2</v>
      </c>
    </row>
    <row r="21" spans="1:8" x14ac:dyDescent="0.3">
      <c r="A21" s="1790"/>
      <c r="B21" s="1035" t="s">
        <v>45</v>
      </c>
      <c r="C21" s="1034">
        <v>10</v>
      </c>
      <c r="D21" s="1013">
        <v>2.0408163265306121E-2</v>
      </c>
      <c r="E21" s="1014">
        <v>369872</v>
      </c>
      <c r="F21" s="1014">
        <v>0</v>
      </c>
      <c r="G21" s="1014">
        <v>369872</v>
      </c>
      <c r="H21" s="1033">
        <v>1.9285386618630478E-2</v>
      </c>
    </row>
    <row r="22" spans="1:8" x14ac:dyDescent="0.3">
      <c r="A22" s="1790"/>
      <c r="B22" s="1035" t="s">
        <v>47</v>
      </c>
      <c r="C22" s="1034">
        <v>22</v>
      </c>
      <c r="D22" s="1013">
        <v>4.4897959183673466E-2</v>
      </c>
      <c r="E22" s="1014">
        <v>829426</v>
      </c>
      <c r="F22" s="1014">
        <v>0</v>
      </c>
      <c r="G22" s="1014">
        <v>829426</v>
      </c>
      <c r="H22" s="1033">
        <v>4.3246855889454199E-2</v>
      </c>
    </row>
    <row r="23" spans="1:8" x14ac:dyDescent="0.3">
      <c r="A23" s="1790"/>
      <c r="B23" s="1035" t="s">
        <v>49</v>
      </c>
      <c r="C23" s="1034">
        <v>97</v>
      </c>
      <c r="D23" s="1013">
        <v>0.19795918367346937</v>
      </c>
      <c r="E23" s="1014">
        <v>3806930</v>
      </c>
      <c r="F23" s="1014">
        <v>0</v>
      </c>
      <c r="G23" s="1014">
        <v>3806930</v>
      </c>
      <c r="H23" s="1033">
        <v>0.19849601180966098</v>
      </c>
    </row>
    <row r="24" spans="1:8" x14ac:dyDescent="0.3">
      <c r="A24" s="1790"/>
      <c r="B24" s="1035" t="s">
        <v>51</v>
      </c>
      <c r="C24" s="1034">
        <v>47</v>
      </c>
      <c r="D24" s="1013">
        <v>9.5918367346938774E-2</v>
      </c>
      <c r="E24" s="1014">
        <v>2113969</v>
      </c>
      <c r="F24" s="1014">
        <v>0</v>
      </c>
      <c r="G24" s="1014">
        <v>2113969</v>
      </c>
      <c r="H24" s="1033">
        <v>0.1102238327442998</v>
      </c>
    </row>
    <row r="25" spans="1:8" x14ac:dyDescent="0.3">
      <c r="A25" s="1790"/>
      <c r="B25" s="1035" t="s">
        <v>53</v>
      </c>
      <c r="C25" s="1034">
        <v>21</v>
      </c>
      <c r="D25" s="1013">
        <v>4.2857142857142858E-2</v>
      </c>
      <c r="E25" s="1014">
        <v>973696</v>
      </c>
      <c r="F25" s="1014">
        <v>0</v>
      </c>
      <c r="G25" s="1014">
        <v>973696</v>
      </c>
      <c r="H25" s="1033">
        <v>5.0769195313551778E-2</v>
      </c>
    </row>
    <row r="26" spans="1:8" x14ac:dyDescent="0.3">
      <c r="A26" s="1790"/>
      <c r="B26" s="1035" t="s">
        <v>55</v>
      </c>
      <c r="C26" s="1034">
        <v>1</v>
      </c>
      <c r="D26" s="1013">
        <v>2.0408163265306124E-3</v>
      </c>
      <c r="E26" s="1014">
        <v>57430</v>
      </c>
      <c r="F26" s="1014">
        <v>0</v>
      </c>
      <c r="G26" s="1014">
        <v>57430</v>
      </c>
      <c r="H26" s="1033">
        <v>2.9944406538152343E-3</v>
      </c>
    </row>
    <row r="27" spans="1:8" x14ac:dyDescent="0.3">
      <c r="A27" s="1790"/>
      <c r="B27" s="1035" t="s">
        <v>57</v>
      </c>
      <c r="C27" s="1034">
        <v>14</v>
      </c>
      <c r="D27" s="1013">
        <v>2.8571428571428571E-2</v>
      </c>
      <c r="E27" s="1014">
        <v>477203</v>
      </c>
      <c r="F27" s="1014">
        <v>0</v>
      </c>
      <c r="G27" s="1014">
        <v>477203</v>
      </c>
      <c r="H27" s="1033">
        <v>2.4881700562817192E-2</v>
      </c>
    </row>
    <row r="28" spans="1:8" x14ac:dyDescent="0.3">
      <c r="A28" s="1790"/>
      <c r="B28" s="1035" t="s">
        <v>61</v>
      </c>
      <c r="C28" s="1034">
        <v>150</v>
      </c>
      <c r="D28" s="1013">
        <v>0.30612244897959184</v>
      </c>
      <c r="E28" s="1014">
        <v>5710590</v>
      </c>
      <c r="F28" s="1014">
        <v>0</v>
      </c>
      <c r="G28" s="1014">
        <v>5710590</v>
      </c>
      <c r="H28" s="1033">
        <v>0.29775418515184987</v>
      </c>
    </row>
    <row r="29" spans="1:8" x14ac:dyDescent="0.3">
      <c r="A29" s="1790"/>
      <c r="B29" s="1035" t="s">
        <v>63</v>
      </c>
      <c r="C29" s="1034">
        <v>12</v>
      </c>
      <c r="D29" s="1013">
        <v>2.4489795918367346E-2</v>
      </c>
      <c r="E29" s="1014">
        <v>465266</v>
      </c>
      <c r="F29" s="1014">
        <v>0</v>
      </c>
      <c r="G29" s="1014">
        <v>465266</v>
      </c>
      <c r="H29" s="1033">
        <v>2.4259296974368776E-2</v>
      </c>
    </row>
    <row r="30" spans="1:8" x14ac:dyDescent="0.3">
      <c r="A30" s="1790"/>
      <c r="B30" s="1035" t="s">
        <v>65</v>
      </c>
      <c r="C30" s="1034">
        <v>11</v>
      </c>
      <c r="D30" s="1013">
        <v>2.2448979591836733E-2</v>
      </c>
      <c r="E30" s="1014">
        <v>238044</v>
      </c>
      <c r="F30" s="1014">
        <v>0</v>
      </c>
      <c r="G30" s="1014">
        <v>238044</v>
      </c>
      <c r="H30" s="1033">
        <v>1.24117818387044E-2</v>
      </c>
    </row>
    <row r="31" spans="1:8" x14ac:dyDescent="0.3">
      <c r="A31" s="1790"/>
      <c r="B31" s="1035" t="s">
        <v>67</v>
      </c>
      <c r="C31" s="1034">
        <v>44</v>
      </c>
      <c r="D31" s="1013">
        <v>8.9795918367346933E-2</v>
      </c>
      <c r="E31" s="1014">
        <v>1606850</v>
      </c>
      <c r="F31" s="1014">
        <v>0</v>
      </c>
      <c r="G31" s="1014">
        <v>1606850</v>
      </c>
      <c r="H31" s="1033">
        <v>8.3782290868588016E-2</v>
      </c>
    </row>
    <row r="32" spans="1:8" x14ac:dyDescent="0.3">
      <c r="A32" s="1790"/>
      <c r="B32" s="1035" t="s">
        <v>69</v>
      </c>
      <c r="C32" s="1034">
        <v>7</v>
      </c>
      <c r="D32" s="1013">
        <v>1.4285714285714285E-2</v>
      </c>
      <c r="E32" s="1014">
        <v>204447</v>
      </c>
      <c r="F32" s="1014">
        <v>0</v>
      </c>
      <c r="G32" s="1014">
        <v>204447</v>
      </c>
      <c r="H32" s="1033">
        <v>1.0660010592905507E-2</v>
      </c>
    </row>
    <row r="33" spans="1:8" x14ac:dyDescent="0.3">
      <c r="A33" s="1790"/>
      <c r="B33" s="1035" t="s">
        <v>71</v>
      </c>
      <c r="C33" s="1034">
        <v>8</v>
      </c>
      <c r="D33" s="1013">
        <v>1.6326530612244899E-2</v>
      </c>
      <c r="E33" s="1014">
        <v>407781</v>
      </c>
      <c r="F33" s="1014">
        <v>0</v>
      </c>
      <c r="G33" s="1014">
        <v>407781</v>
      </c>
      <c r="H33" s="1033">
        <v>2.1261988581811424E-2</v>
      </c>
    </row>
    <row r="34" spans="1:8" x14ac:dyDescent="0.3">
      <c r="A34" s="1790"/>
      <c r="B34" s="1035" t="s">
        <v>73</v>
      </c>
      <c r="C34" s="1034">
        <v>1</v>
      </c>
      <c r="D34" s="1013">
        <v>2.0408163265306124E-3</v>
      </c>
      <c r="E34" s="1014">
        <v>8187</v>
      </c>
      <c r="F34" s="1014">
        <v>0</v>
      </c>
      <c r="G34" s="1014">
        <v>8187</v>
      </c>
      <c r="H34" s="1033">
        <v>4.2687594694036782E-4</v>
      </c>
    </row>
    <row r="35" spans="1:8" ht="15" thickBot="1" x14ac:dyDescent="0.35">
      <c r="A35" s="1790"/>
      <c r="B35" s="1029" t="s">
        <v>77</v>
      </c>
      <c r="C35" s="1031">
        <v>39</v>
      </c>
      <c r="D35" s="1009">
        <v>7.9591836734693874E-2</v>
      </c>
      <c r="E35" s="1010">
        <v>1596071</v>
      </c>
      <c r="F35" s="1010">
        <v>0</v>
      </c>
      <c r="G35" s="1010">
        <v>1596071</v>
      </c>
      <c r="H35" s="1030">
        <v>8.322026621583728E-2</v>
      </c>
    </row>
    <row r="36" spans="1:8" ht="15.6" thickTop="1" thickBot="1" x14ac:dyDescent="0.35">
      <c r="A36" s="1791"/>
      <c r="B36" s="1024" t="s">
        <v>154</v>
      </c>
      <c r="C36" s="1023">
        <v>490</v>
      </c>
      <c r="D36" s="1021">
        <v>1</v>
      </c>
      <c r="E36" s="1022">
        <v>19178874</v>
      </c>
      <c r="F36" s="1022">
        <v>0</v>
      </c>
      <c r="G36" s="1022">
        <v>19178874</v>
      </c>
      <c r="H36" s="1021">
        <v>1</v>
      </c>
    </row>
    <row r="37" spans="1:8" ht="15" thickTop="1" x14ac:dyDescent="0.3">
      <c r="A37" s="1792">
        <v>2018</v>
      </c>
      <c r="B37" s="1038" t="s">
        <v>41</v>
      </c>
      <c r="C37" s="1037">
        <v>6</v>
      </c>
      <c r="D37" s="1017">
        <v>1.1695906432748537E-2</v>
      </c>
      <c r="E37" s="1018">
        <v>322948</v>
      </c>
      <c r="F37" s="1018">
        <v>0</v>
      </c>
      <c r="G37" s="1018">
        <v>322948</v>
      </c>
      <c r="H37" s="1036">
        <v>1.5213552586974762E-2</v>
      </c>
    </row>
    <row r="38" spans="1:8" x14ac:dyDescent="0.3">
      <c r="A38" s="1790"/>
      <c r="B38" s="1035" t="s">
        <v>45</v>
      </c>
      <c r="C38" s="1034">
        <v>10</v>
      </c>
      <c r="D38" s="1013">
        <v>1.9493177387914229E-2</v>
      </c>
      <c r="E38" s="1014">
        <v>467028</v>
      </c>
      <c r="F38" s="1014">
        <v>0</v>
      </c>
      <c r="G38" s="1014">
        <v>467028</v>
      </c>
      <c r="H38" s="1033">
        <v>2.2000925962042339E-2</v>
      </c>
    </row>
    <row r="39" spans="1:8" x14ac:dyDescent="0.3">
      <c r="A39" s="1790"/>
      <c r="B39" s="1035" t="s">
        <v>47</v>
      </c>
      <c r="C39" s="1034">
        <v>24</v>
      </c>
      <c r="D39" s="1013">
        <v>4.6783625730994149E-2</v>
      </c>
      <c r="E39" s="1014">
        <v>956175.8</v>
      </c>
      <c r="F39" s="1014">
        <v>0</v>
      </c>
      <c r="G39" s="1014">
        <v>956175.8</v>
      </c>
      <c r="H39" s="1033">
        <v>4.504387955860592E-2</v>
      </c>
    </row>
    <row r="40" spans="1:8" x14ac:dyDescent="0.3">
      <c r="A40" s="1790"/>
      <c r="B40" s="1035" t="s">
        <v>49</v>
      </c>
      <c r="C40" s="1034">
        <v>100</v>
      </c>
      <c r="D40" s="1013">
        <v>0.19493177387914229</v>
      </c>
      <c r="E40" s="1014">
        <v>4518069</v>
      </c>
      <c r="F40" s="1014">
        <v>0</v>
      </c>
      <c r="G40" s="1014">
        <v>4518069</v>
      </c>
      <c r="H40" s="1033">
        <v>0.21283884812130893</v>
      </c>
    </row>
    <row r="41" spans="1:8" x14ac:dyDescent="0.3">
      <c r="A41" s="1790"/>
      <c r="B41" s="1035" t="s">
        <v>51</v>
      </c>
      <c r="C41" s="1034">
        <v>54</v>
      </c>
      <c r="D41" s="1013">
        <v>0.10526315789473684</v>
      </c>
      <c r="E41" s="1014">
        <v>2314257</v>
      </c>
      <c r="F41" s="1014">
        <v>0</v>
      </c>
      <c r="G41" s="1014">
        <v>2314257</v>
      </c>
      <c r="H41" s="1033">
        <v>0.10902086580277461</v>
      </c>
    </row>
    <row r="42" spans="1:8" x14ac:dyDescent="0.3">
      <c r="A42" s="1790"/>
      <c r="B42" s="1035" t="s">
        <v>53</v>
      </c>
      <c r="C42" s="1034">
        <v>22</v>
      </c>
      <c r="D42" s="1013">
        <v>4.2884990253411304E-2</v>
      </c>
      <c r="E42" s="1014">
        <v>1022739</v>
      </c>
      <c r="F42" s="1014">
        <v>0</v>
      </c>
      <c r="G42" s="1014">
        <v>1022739</v>
      </c>
      <c r="H42" s="1033">
        <v>4.8179563147162957E-2</v>
      </c>
    </row>
    <row r="43" spans="1:8" x14ac:dyDescent="0.3">
      <c r="A43" s="1790"/>
      <c r="B43" s="1035" t="s">
        <v>55</v>
      </c>
      <c r="C43" s="1034">
        <v>4</v>
      </c>
      <c r="D43" s="1013">
        <v>7.7972709551656916E-3</v>
      </c>
      <c r="E43" s="1014">
        <v>84547</v>
      </c>
      <c r="F43" s="1014">
        <v>0</v>
      </c>
      <c r="G43" s="1014">
        <v>84547</v>
      </c>
      <c r="H43" s="1033">
        <v>3.9828710212509609E-3</v>
      </c>
    </row>
    <row r="44" spans="1:8" x14ac:dyDescent="0.3">
      <c r="A44" s="1790"/>
      <c r="B44" s="1035" t="s">
        <v>57</v>
      </c>
      <c r="C44" s="1034">
        <v>16</v>
      </c>
      <c r="D44" s="1013">
        <v>3.1189083820662766E-2</v>
      </c>
      <c r="E44" s="1014">
        <v>598731.19999999995</v>
      </c>
      <c r="F44" s="1014">
        <v>0</v>
      </c>
      <c r="G44" s="1014">
        <v>598731.19999999995</v>
      </c>
      <c r="H44" s="1033">
        <v>2.8205248512647559E-2</v>
      </c>
    </row>
    <row r="45" spans="1:8" x14ac:dyDescent="0.3">
      <c r="A45" s="1790"/>
      <c r="B45" s="1035" t="s">
        <v>61</v>
      </c>
      <c r="C45" s="1034">
        <v>147</v>
      </c>
      <c r="D45" s="1013">
        <v>0.28654970760233917</v>
      </c>
      <c r="E45" s="1014">
        <v>5998026</v>
      </c>
      <c r="F45" s="1014">
        <v>0</v>
      </c>
      <c r="G45" s="1014">
        <v>5998026</v>
      </c>
      <c r="H45" s="1033">
        <v>0.28255720415993252</v>
      </c>
    </row>
    <row r="46" spans="1:8" x14ac:dyDescent="0.3">
      <c r="A46" s="1790"/>
      <c r="B46" s="1035" t="s">
        <v>63</v>
      </c>
      <c r="C46" s="1034">
        <v>12</v>
      </c>
      <c r="D46" s="1013">
        <v>2.3391812865497075E-2</v>
      </c>
      <c r="E46" s="1014">
        <v>344133</v>
      </c>
      <c r="F46" s="1014">
        <v>0</v>
      </c>
      <c r="G46" s="1014">
        <v>344133</v>
      </c>
      <c r="H46" s="1033">
        <v>1.62115433209476E-2</v>
      </c>
    </row>
    <row r="47" spans="1:8" x14ac:dyDescent="0.3">
      <c r="A47" s="1790"/>
      <c r="B47" s="1035" t="s">
        <v>65</v>
      </c>
      <c r="C47" s="1034">
        <v>10</v>
      </c>
      <c r="D47" s="1013">
        <v>1.9493177387914229E-2</v>
      </c>
      <c r="E47" s="1014">
        <v>249422</v>
      </c>
      <c r="F47" s="1014">
        <v>0</v>
      </c>
      <c r="G47" s="1014">
        <v>249422</v>
      </c>
      <c r="H47" s="1033">
        <v>1.1749862867546538E-2</v>
      </c>
    </row>
    <row r="48" spans="1:8" x14ac:dyDescent="0.3">
      <c r="A48" s="1790"/>
      <c r="B48" s="1035" t="s">
        <v>67</v>
      </c>
      <c r="C48" s="1034">
        <v>49</v>
      </c>
      <c r="D48" s="1013">
        <v>9.5516569200779722E-2</v>
      </c>
      <c r="E48" s="1014">
        <v>2023537</v>
      </c>
      <c r="F48" s="1014">
        <v>0</v>
      </c>
      <c r="G48" s="1014">
        <v>2023537</v>
      </c>
      <c r="H48" s="1033">
        <v>9.5325521635647698E-2</v>
      </c>
    </row>
    <row r="49" spans="1:8" x14ac:dyDescent="0.3">
      <c r="A49" s="1790"/>
      <c r="B49" s="1035" t="s">
        <v>69</v>
      </c>
      <c r="C49" s="1034">
        <v>8</v>
      </c>
      <c r="D49" s="1013">
        <v>1.5594541910331383E-2</v>
      </c>
      <c r="E49" s="1014">
        <v>273419</v>
      </c>
      <c r="F49" s="1014">
        <v>0</v>
      </c>
      <c r="G49" s="1014">
        <v>273419</v>
      </c>
      <c r="H49" s="1033">
        <v>1.2880322326746265E-2</v>
      </c>
    </row>
    <row r="50" spans="1:8" x14ac:dyDescent="0.3">
      <c r="A50" s="1790"/>
      <c r="B50" s="1035" t="s">
        <v>71</v>
      </c>
      <c r="C50" s="1034">
        <v>7</v>
      </c>
      <c r="D50" s="1013">
        <v>1.364522417153996E-2</v>
      </c>
      <c r="E50" s="1014">
        <v>459215</v>
      </c>
      <c r="F50" s="1014">
        <v>0</v>
      </c>
      <c r="G50" s="1014">
        <v>459215</v>
      </c>
      <c r="H50" s="1033">
        <v>2.1632868298387405E-2</v>
      </c>
    </row>
    <row r="51" spans="1:8" x14ac:dyDescent="0.3">
      <c r="A51" s="1790"/>
      <c r="B51" s="1032" t="s">
        <v>73</v>
      </c>
      <c r="C51" s="1031">
        <v>1</v>
      </c>
      <c r="D51" s="1009">
        <v>1.9493177387914229E-3</v>
      </c>
      <c r="E51" s="1010">
        <v>6770</v>
      </c>
      <c r="F51" s="1010">
        <v>0</v>
      </c>
      <c r="G51" s="1010">
        <v>6770</v>
      </c>
      <c r="H51" s="1030">
        <v>3.1892363790399426E-4</v>
      </c>
    </row>
    <row r="52" spans="1:8" ht="15" thickBot="1" x14ac:dyDescent="0.35">
      <c r="A52" s="1790"/>
      <c r="B52" s="1029" t="s">
        <v>77</v>
      </c>
      <c r="C52" s="1028">
        <v>43</v>
      </c>
      <c r="D52" s="1027">
        <v>8.3820662768031184E-2</v>
      </c>
      <c r="E52" s="1026">
        <v>1588635</v>
      </c>
      <c r="F52" s="1026">
        <v>0</v>
      </c>
      <c r="G52" s="1026">
        <v>1588635</v>
      </c>
      <c r="H52" s="1025">
        <v>7.4837999040119937E-2</v>
      </c>
    </row>
    <row r="53" spans="1:8" ht="15.6" thickTop="1" thickBot="1" x14ac:dyDescent="0.35">
      <c r="A53" s="1791"/>
      <c r="B53" s="1024" t="s">
        <v>154</v>
      </c>
      <c r="C53" s="1023">
        <v>513</v>
      </c>
      <c r="D53" s="1021">
        <v>1</v>
      </c>
      <c r="E53" s="1022">
        <v>21227652</v>
      </c>
      <c r="F53" s="1022">
        <v>0</v>
      </c>
      <c r="G53" s="1022">
        <v>21227652</v>
      </c>
      <c r="H53" s="1021">
        <v>1</v>
      </c>
    </row>
    <row r="54" spans="1:8" x14ac:dyDescent="0.3">
      <c r="A54" s="1792">
        <v>2019</v>
      </c>
      <c r="B54" s="1020" t="s">
        <v>41</v>
      </c>
      <c r="C54" s="1019">
        <v>7</v>
      </c>
      <c r="D54" s="1017">
        <v>1.1725293132328308E-2</v>
      </c>
      <c r="E54" s="1018">
        <v>216971</v>
      </c>
      <c r="F54" s="1018">
        <v>0</v>
      </c>
      <c r="G54" s="1018">
        <v>216971</v>
      </c>
      <c r="H54" s="1017">
        <v>9.1830972517001706E-3</v>
      </c>
    </row>
    <row r="55" spans="1:8" x14ac:dyDescent="0.3">
      <c r="A55" s="1790"/>
      <c r="B55" s="1016" t="s">
        <v>45</v>
      </c>
      <c r="C55" s="1015">
        <v>14</v>
      </c>
      <c r="D55" s="1013">
        <v>2.3450586264656615E-2</v>
      </c>
      <c r="E55" s="1014">
        <v>649386</v>
      </c>
      <c r="F55" s="1014">
        <v>0</v>
      </c>
      <c r="G55" s="1014">
        <v>649386</v>
      </c>
      <c r="H55" s="1013">
        <v>2.7484662889937211E-2</v>
      </c>
    </row>
    <row r="56" spans="1:8" x14ac:dyDescent="0.3">
      <c r="A56" s="1790"/>
      <c r="B56" s="1016" t="s">
        <v>47</v>
      </c>
      <c r="C56" s="1015">
        <v>25</v>
      </c>
      <c r="D56" s="1013">
        <v>4.1876046901172533E-2</v>
      </c>
      <c r="E56" s="1014">
        <v>934288.62</v>
      </c>
      <c r="F56" s="1014">
        <v>0</v>
      </c>
      <c r="G56" s="1014">
        <v>934288.62</v>
      </c>
      <c r="H56" s="1013">
        <v>3.9542903238758843E-2</v>
      </c>
    </row>
    <row r="57" spans="1:8" x14ac:dyDescent="0.3">
      <c r="A57" s="1790"/>
      <c r="B57" s="1016" t="s">
        <v>49</v>
      </c>
      <c r="C57" s="1015">
        <v>129</v>
      </c>
      <c r="D57" s="1013">
        <v>0.21608040201005024</v>
      </c>
      <c r="E57" s="1014">
        <v>5181155.97</v>
      </c>
      <c r="F57" s="1014">
        <v>0</v>
      </c>
      <c r="G57" s="1014">
        <v>5181155.97</v>
      </c>
      <c r="H57" s="1013">
        <v>0.21928764281280413</v>
      </c>
    </row>
    <row r="58" spans="1:8" x14ac:dyDescent="0.3">
      <c r="A58" s="1790"/>
      <c r="B58" s="1016" t="s">
        <v>51</v>
      </c>
      <c r="C58" s="1015">
        <v>59</v>
      </c>
      <c r="D58" s="1013">
        <v>9.8827470686767172E-2</v>
      </c>
      <c r="E58" s="1014">
        <v>2337504.4900000002</v>
      </c>
      <c r="F58" s="1014">
        <v>0</v>
      </c>
      <c r="G58" s="1014">
        <v>2337504.4900000002</v>
      </c>
      <c r="H58" s="1013">
        <v>9.8932719386258111E-2</v>
      </c>
    </row>
    <row r="59" spans="1:8" x14ac:dyDescent="0.3">
      <c r="A59" s="1790"/>
      <c r="B59" s="1016" t="s">
        <v>53</v>
      </c>
      <c r="C59" s="1015">
        <v>30</v>
      </c>
      <c r="D59" s="1013">
        <v>5.0251256281407038E-2</v>
      </c>
      <c r="E59" s="1014">
        <v>1253824.43</v>
      </c>
      <c r="F59" s="1014">
        <v>0</v>
      </c>
      <c r="G59" s="1014">
        <v>1253824.43</v>
      </c>
      <c r="H59" s="1013">
        <v>5.3066961378467774E-2</v>
      </c>
    </row>
    <row r="60" spans="1:8" x14ac:dyDescent="0.3">
      <c r="A60" s="1790"/>
      <c r="B60" s="1016" t="s">
        <v>55</v>
      </c>
      <c r="C60" s="1015">
        <v>4</v>
      </c>
      <c r="D60" s="1013">
        <v>6.7001675041876048E-3</v>
      </c>
      <c r="E60" s="1014">
        <v>103549</v>
      </c>
      <c r="F60" s="1014">
        <v>0</v>
      </c>
      <c r="G60" s="1014">
        <v>103549</v>
      </c>
      <c r="H60" s="1013">
        <v>4.3826158210834671E-3</v>
      </c>
    </row>
    <row r="61" spans="1:8" x14ac:dyDescent="0.3">
      <c r="A61" s="1790"/>
      <c r="B61" s="1016" t="s">
        <v>57</v>
      </c>
      <c r="C61" s="1015">
        <v>15</v>
      </c>
      <c r="D61" s="1013">
        <v>2.5125628140703519E-2</v>
      </c>
      <c r="E61" s="1014">
        <v>535100.21</v>
      </c>
      <c r="F61" s="1014">
        <v>0</v>
      </c>
      <c r="G61" s="1014">
        <v>535100.21</v>
      </c>
      <c r="H61" s="1013">
        <v>2.2647622345083829E-2</v>
      </c>
    </row>
    <row r="62" spans="1:8" x14ac:dyDescent="0.3">
      <c r="A62" s="1790"/>
      <c r="B62" s="1016" t="s">
        <v>61</v>
      </c>
      <c r="C62" s="1015">
        <v>168</v>
      </c>
      <c r="D62" s="1013">
        <v>0.28140703517587939</v>
      </c>
      <c r="E62" s="1014">
        <v>6855343.6899999995</v>
      </c>
      <c r="F62" s="1014">
        <v>0</v>
      </c>
      <c r="G62" s="1014">
        <v>6855343.6899999995</v>
      </c>
      <c r="H62" s="1013">
        <v>0.29014609233076816</v>
      </c>
    </row>
    <row r="63" spans="1:8" x14ac:dyDescent="0.3">
      <c r="A63" s="1790"/>
      <c r="B63" s="1016" t="s">
        <v>63</v>
      </c>
      <c r="C63" s="1015">
        <v>17</v>
      </c>
      <c r="D63" s="1013">
        <v>2.8475711892797319E-2</v>
      </c>
      <c r="E63" s="1014">
        <v>521230</v>
      </c>
      <c r="F63" s="1014">
        <v>0</v>
      </c>
      <c r="G63" s="1014">
        <v>521230</v>
      </c>
      <c r="H63" s="1013">
        <v>2.2060578512813601E-2</v>
      </c>
    </row>
    <row r="64" spans="1:8" x14ac:dyDescent="0.3">
      <c r="A64" s="1790"/>
      <c r="B64" s="1016" t="s">
        <v>65</v>
      </c>
      <c r="C64" s="1015">
        <v>11</v>
      </c>
      <c r="D64" s="1013">
        <v>1.8425460636515914E-2</v>
      </c>
      <c r="E64" s="1014">
        <v>351044.57</v>
      </c>
      <c r="F64" s="1014">
        <v>0</v>
      </c>
      <c r="G64" s="1014">
        <v>351044.57</v>
      </c>
      <c r="H64" s="1013">
        <v>1.4857637315545709E-2</v>
      </c>
    </row>
    <row r="65" spans="1:8" x14ac:dyDescent="0.3">
      <c r="A65" s="1790"/>
      <c r="B65" s="1016" t="s">
        <v>67</v>
      </c>
      <c r="C65" s="1015">
        <v>60</v>
      </c>
      <c r="D65" s="1013">
        <v>0.10050251256281408</v>
      </c>
      <c r="E65" s="1014">
        <v>2128926</v>
      </c>
      <c r="F65" s="1014">
        <v>0</v>
      </c>
      <c r="G65" s="1014">
        <v>2128926</v>
      </c>
      <c r="H65" s="1013">
        <v>9.0104827371736487E-2</v>
      </c>
    </row>
    <row r="66" spans="1:8" x14ac:dyDescent="0.3">
      <c r="A66" s="1790"/>
      <c r="B66" s="1016" t="s">
        <v>69</v>
      </c>
      <c r="C66" s="1015">
        <v>10</v>
      </c>
      <c r="D66" s="1013">
        <v>1.675041876046901E-2</v>
      </c>
      <c r="E66" s="1014">
        <v>435839.58999999997</v>
      </c>
      <c r="F66" s="1014">
        <v>0</v>
      </c>
      <c r="G66" s="1014">
        <v>435839.58999999997</v>
      </c>
      <c r="H66" s="1013">
        <v>1.8446508248158182E-2</v>
      </c>
    </row>
    <row r="67" spans="1:8" x14ac:dyDescent="0.3">
      <c r="A67" s="1790"/>
      <c r="B67" s="1016" t="s">
        <v>71</v>
      </c>
      <c r="C67" s="1015">
        <v>10</v>
      </c>
      <c r="D67" s="1013">
        <v>1.675041876046901E-2</v>
      </c>
      <c r="E67" s="1014">
        <v>432602</v>
      </c>
      <c r="F67" s="1014">
        <v>0</v>
      </c>
      <c r="G67" s="1014">
        <v>432602</v>
      </c>
      <c r="H67" s="1013">
        <v>1.8309480240585135E-2</v>
      </c>
    </row>
    <row r="68" spans="1:8" ht="15" thickBot="1" x14ac:dyDescent="0.35">
      <c r="A68" s="1790"/>
      <c r="B68" s="1012" t="s">
        <v>77</v>
      </c>
      <c r="C68" s="1011">
        <v>38</v>
      </c>
      <c r="D68" s="1009">
        <v>6.3651591289782247E-2</v>
      </c>
      <c r="E68" s="1010">
        <v>1690448</v>
      </c>
      <c r="F68" s="1010">
        <v>0</v>
      </c>
      <c r="G68" s="1010">
        <v>1690448</v>
      </c>
      <c r="H68" s="1009">
        <v>7.1546650856298993E-2</v>
      </c>
    </row>
    <row r="69" spans="1:8" ht="15" thickBot="1" x14ac:dyDescent="0.35">
      <c r="A69" s="1791"/>
      <c r="B69" s="1008" t="s">
        <v>154</v>
      </c>
      <c r="C69" s="1007">
        <v>597</v>
      </c>
      <c r="D69" s="1006">
        <v>1</v>
      </c>
      <c r="E69" s="1005">
        <v>23627213.570000004</v>
      </c>
      <c r="F69" s="1005">
        <v>0</v>
      </c>
      <c r="G69" s="1005">
        <v>23627213.570000004</v>
      </c>
      <c r="H69" s="1004">
        <v>1</v>
      </c>
    </row>
    <row r="70" spans="1:8" x14ac:dyDescent="0.3">
      <c r="A70" s="1786">
        <v>2020</v>
      </c>
      <c r="B70" s="1003" t="s">
        <v>41</v>
      </c>
      <c r="C70" s="1002">
        <v>6</v>
      </c>
      <c r="D70" s="1001">
        <v>1.0657193605683837E-2</v>
      </c>
      <c r="E70" s="1000">
        <v>238142</v>
      </c>
      <c r="F70" s="1000">
        <v>0</v>
      </c>
      <c r="G70" s="1000">
        <v>238142</v>
      </c>
      <c r="H70" s="999">
        <v>9.6970127519952504E-3</v>
      </c>
    </row>
    <row r="71" spans="1:8" x14ac:dyDescent="0.3">
      <c r="A71" s="1787"/>
      <c r="B71" s="998" t="s">
        <v>45</v>
      </c>
      <c r="C71" s="997">
        <v>14</v>
      </c>
      <c r="D71" s="996">
        <v>2.4866785079928951E-2</v>
      </c>
      <c r="E71" s="995">
        <v>569644</v>
      </c>
      <c r="F71" s="995">
        <v>0</v>
      </c>
      <c r="G71" s="995">
        <v>569644</v>
      </c>
      <c r="H71" s="994">
        <v>2.3195593940159999E-2</v>
      </c>
    </row>
    <row r="72" spans="1:8" x14ac:dyDescent="0.3">
      <c r="A72" s="1787"/>
      <c r="B72" s="998" t="s">
        <v>47</v>
      </c>
      <c r="C72" s="997">
        <v>24</v>
      </c>
      <c r="D72" s="996">
        <v>4.2628774422735348E-2</v>
      </c>
      <c r="E72" s="995">
        <v>981284</v>
      </c>
      <c r="F72" s="995">
        <v>0</v>
      </c>
      <c r="G72" s="995">
        <v>981284</v>
      </c>
      <c r="H72" s="994">
        <v>3.9957350913861933E-2</v>
      </c>
    </row>
    <row r="73" spans="1:8" x14ac:dyDescent="0.3">
      <c r="A73" s="1787"/>
      <c r="B73" s="998" t="s">
        <v>49</v>
      </c>
      <c r="C73" s="997">
        <v>118</v>
      </c>
      <c r="D73" s="996">
        <v>0.20959147424511546</v>
      </c>
      <c r="E73" s="995">
        <v>5191643.71</v>
      </c>
      <c r="F73" s="995">
        <v>131450</v>
      </c>
      <c r="G73" s="995">
        <v>5323093.71</v>
      </c>
      <c r="H73" s="994">
        <v>0.21675348147716786</v>
      </c>
    </row>
    <row r="74" spans="1:8" x14ac:dyDescent="0.3">
      <c r="A74" s="1787"/>
      <c r="B74" s="998" t="s">
        <v>51</v>
      </c>
      <c r="C74" s="997">
        <v>54</v>
      </c>
      <c r="D74" s="996">
        <v>9.5914742451154528E-2</v>
      </c>
      <c r="E74" s="995">
        <v>2203997</v>
      </c>
      <c r="F74" s="995">
        <v>158832</v>
      </c>
      <c r="G74" s="995">
        <v>2362829</v>
      </c>
      <c r="H74" s="994">
        <v>9.6213112108675433E-2</v>
      </c>
    </row>
    <row r="75" spans="1:8" x14ac:dyDescent="0.3">
      <c r="A75" s="1787"/>
      <c r="B75" s="998" t="s">
        <v>53</v>
      </c>
      <c r="C75" s="997">
        <v>26</v>
      </c>
      <c r="D75" s="996">
        <v>4.6181172291296625E-2</v>
      </c>
      <c r="E75" s="995">
        <v>1098929</v>
      </c>
      <c r="F75" s="995">
        <v>0</v>
      </c>
      <c r="G75" s="995">
        <v>1098929</v>
      </c>
      <c r="H75" s="994">
        <v>4.4747791345236827E-2</v>
      </c>
    </row>
    <row r="76" spans="1:8" x14ac:dyDescent="0.3">
      <c r="A76" s="1787"/>
      <c r="B76" s="998" t="s">
        <v>55</v>
      </c>
      <c r="C76" s="997">
        <v>5</v>
      </c>
      <c r="D76" s="996">
        <v>8.8809946714031966E-3</v>
      </c>
      <c r="E76" s="995">
        <v>144717</v>
      </c>
      <c r="F76" s="995">
        <v>0</v>
      </c>
      <c r="G76" s="995">
        <v>144717</v>
      </c>
      <c r="H76" s="994">
        <v>5.8927975511690366E-3</v>
      </c>
    </row>
    <row r="77" spans="1:8" x14ac:dyDescent="0.3">
      <c r="A77" s="1787"/>
      <c r="B77" s="998" t="s">
        <v>57</v>
      </c>
      <c r="C77" s="997">
        <v>12</v>
      </c>
      <c r="D77" s="996">
        <v>2.1314387211367674E-2</v>
      </c>
      <c r="E77" s="995">
        <v>513056</v>
      </c>
      <c r="F77" s="995">
        <v>0</v>
      </c>
      <c r="G77" s="995">
        <v>513056</v>
      </c>
      <c r="H77" s="994">
        <v>2.08913613494792E-2</v>
      </c>
    </row>
    <row r="78" spans="1:8" x14ac:dyDescent="0.3">
      <c r="A78" s="1787"/>
      <c r="B78" s="998" t="s">
        <v>61</v>
      </c>
      <c r="C78" s="997">
        <v>154</v>
      </c>
      <c r="D78" s="996">
        <v>0.27353463587921845</v>
      </c>
      <c r="E78" s="995">
        <v>6512401</v>
      </c>
      <c r="F78" s="995">
        <v>396050</v>
      </c>
      <c r="G78" s="995">
        <v>6908451</v>
      </c>
      <c r="H78" s="994">
        <v>0.28130836829931027</v>
      </c>
    </row>
    <row r="79" spans="1:8" x14ac:dyDescent="0.3">
      <c r="A79" s="1787"/>
      <c r="B79" s="998" t="s">
        <v>63</v>
      </c>
      <c r="C79" s="997">
        <v>16</v>
      </c>
      <c r="D79" s="996">
        <v>2.8419182948490232E-2</v>
      </c>
      <c r="E79" s="995">
        <v>503843</v>
      </c>
      <c r="F79" s="995">
        <v>0</v>
      </c>
      <c r="G79" s="995">
        <v>503843</v>
      </c>
      <c r="H79" s="994">
        <v>2.0516212998981882E-2</v>
      </c>
    </row>
    <row r="80" spans="1:8" x14ac:dyDescent="0.3">
      <c r="A80" s="1787"/>
      <c r="B80" s="998" t="s">
        <v>65</v>
      </c>
      <c r="C80" s="997">
        <v>13</v>
      </c>
      <c r="D80" s="996">
        <v>2.3090586145648313E-2</v>
      </c>
      <c r="E80" s="995">
        <v>480348</v>
      </c>
      <c r="F80" s="995">
        <v>0</v>
      </c>
      <c r="G80" s="995">
        <v>480348</v>
      </c>
      <c r="H80" s="994">
        <v>1.9559509374219644E-2</v>
      </c>
    </row>
    <row r="81" spans="1:8" x14ac:dyDescent="0.3">
      <c r="A81" s="1787"/>
      <c r="B81" s="998" t="s">
        <v>67</v>
      </c>
      <c r="C81" s="997">
        <v>60</v>
      </c>
      <c r="D81" s="996">
        <v>0.10657193605683836</v>
      </c>
      <c r="E81" s="995">
        <v>2364925</v>
      </c>
      <c r="F81" s="995">
        <v>136000</v>
      </c>
      <c r="G81" s="995">
        <v>2500925</v>
      </c>
      <c r="H81" s="994">
        <v>0.10183630613996575</v>
      </c>
    </row>
    <row r="82" spans="1:8" x14ac:dyDescent="0.3">
      <c r="A82" s="1787"/>
      <c r="B82" s="998" t="s">
        <v>69</v>
      </c>
      <c r="C82" s="997">
        <v>11</v>
      </c>
      <c r="D82" s="996">
        <v>1.9538188277087035E-2</v>
      </c>
      <c r="E82" s="995">
        <v>529683</v>
      </c>
      <c r="F82" s="995">
        <v>104000</v>
      </c>
      <c r="G82" s="995">
        <v>633683</v>
      </c>
      <c r="H82" s="994">
        <v>2.5803227199412984E-2</v>
      </c>
    </row>
    <row r="83" spans="1:8" x14ac:dyDescent="0.3">
      <c r="A83" s="1787"/>
      <c r="B83" s="998" t="s">
        <v>71</v>
      </c>
      <c r="C83" s="997">
        <v>11</v>
      </c>
      <c r="D83" s="996">
        <v>1.9538188277087035E-2</v>
      </c>
      <c r="E83" s="995">
        <v>405934</v>
      </c>
      <c r="F83" s="995">
        <v>0</v>
      </c>
      <c r="G83" s="995">
        <v>405934</v>
      </c>
      <c r="H83" s="994">
        <v>1.6529411756298511E-2</v>
      </c>
    </row>
    <row r="84" spans="1:8" ht="15" thickBot="1" x14ac:dyDescent="0.35">
      <c r="A84" s="1787"/>
      <c r="B84" s="993" t="s">
        <v>77</v>
      </c>
      <c r="C84" s="992">
        <v>39</v>
      </c>
      <c r="D84" s="991">
        <v>6.9271758436944941E-2</v>
      </c>
      <c r="E84" s="990">
        <v>1764136</v>
      </c>
      <c r="F84" s="990">
        <v>129270</v>
      </c>
      <c r="G84" s="990">
        <v>1893406</v>
      </c>
      <c r="H84" s="989">
        <v>7.7098462794065389E-2</v>
      </c>
    </row>
    <row r="85" spans="1:8" ht="15" thickBot="1" x14ac:dyDescent="0.35">
      <c r="A85" s="1788"/>
      <c r="B85" s="988" t="s">
        <v>154</v>
      </c>
      <c r="C85" s="987">
        <v>563</v>
      </c>
      <c r="D85" s="986">
        <v>1</v>
      </c>
      <c r="E85" s="985">
        <v>23502682.710000001</v>
      </c>
      <c r="F85" s="985">
        <v>1055602</v>
      </c>
      <c r="G85" s="985">
        <v>24558284.710000001</v>
      </c>
      <c r="H85" s="984">
        <v>1</v>
      </c>
    </row>
    <row r="86" spans="1:8" x14ac:dyDescent="0.3">
      <c r="A86" s="1785" t="s">
        <v>302</v>
      </c>
      <c r="B86" s="1785"/>
      <c r="H86" s="1039" t="s">
        <v>303</v>
      </c>
    </row>
  </sheetData>
  <mergeCells count="7">
    <mergeCell ref="A86:B86"/>
    <mergeCell ref="A70:A85"/>
    <mergeCell ref="B1:H1"/>
    <mergeCell ref="A3:A19"/>
    <mergeCell ref="A20:A36"/>
    <mergeCell ref="A37:A53"/>
    <mergeCell ref="A54:A69"/>
  </mergeCells>
  <pageMargins left="0.31496062992125984" right="0.31496062992125984" top="0.74803149606299213" bottom="0.74803149606299213" header="0.31496062992125984" footer="0.31496062992125984"/>
  <pageSetup paperSize="9" scale="70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  <pageSetUpPr fitToPage="1"/>
  </sheetPr>
  <dimension ref="A1:F30"/>
  <sheetViews>
    <sheetView workbookViewId="0">
      <selection activeCell="B1" sqref="B1:F1"/>
    </sheetView>
  </sheetViews>
  <sheetFormatPr defaultColWidth="9.109375" defaultRowHeight="14.4" x14ac:dyDescent="0.3"/>
  <cols>
    <col min="1" max="1" width="9.109375" style="1040"/>
    <col min="2" max="2" width="28.6640625" style="1040" bestFit="1" customWidth="1"/>
    <col min="3" max="3" width="24.109375" style="1040" customWidth="1"/>
    <col min="4" max="4" width="24" style="1040" customWidth="1"/>
    <col min="5" max="5" width="24.5546875" style="1040" customWidth="1"/>
    <col min="6" max="6" width="23.5546875" style="1040" customWidth="1"/>
    <col min="7" max="16384" width="9.109375" style="1040"/>
  </cols>
  <sheetData>
    <row r="1" spans="1:6" ht="42.75" customHeight="1" thickBot="1" x14ac:dyDescent="0.45">
      <c r="B1" s="1796" t="s">
        <v>982</v>
      </c>
      <c r="C1" s="1796"/>
      <c r="D1" s="1796"/>
      <c r="E1" s="1796"/>
      <c r="F1" s="1796"/>
    </row>
    <row r="2" spans="1:6" ht="61.5" customHeight="1" thickTop="1" thickBot="1" x14ac:dyDescent="0.35">
      <c r="A2" s="1068"/>
      <c r="B2" s="1530" t="s">
        <v>304</v>
      </c>
      <c r="C2" s="1067" t="s">
        <v>305</v>
      </c>
      <c r="D2" s="1066" t="s">
        <v>306</v>
      </c>
      <c r="E2" s="1066" t="s">
        <v>307</v>
      </c>
      <c r="F2" s="1065" t="s">
        <v>308</v>
      </c>
    </row>
    <row r="3" spans="1:6" ht="15" thickTop="1" x14ac:dyDescent="0.3">
      <c r="A3" s="1793">
        <v>2016</v>
      </c>
      <c r="B3" s="1531" t="s">
        <v>309</v>
      </c>
      <c r="C3" s="1524">
        <v>9792985</v>
      </c>
      <c r="D3" s="1063">
        <v>0</v>
      </c>
      <c r="E3" s="1063">
        <v>9792985</v>
      </c>
      <c r="F3" s="1064">
        <v>0.3581837776003417</v>
      </c>
    </row>
    <row r="4" spans="1:6" x14ac:dyDescent="0.3">
      <c r="A4" s="1794"/>
      <c r="B4" s="1532" t="s">
        <v>310</v>
      </c>
      <c r="C4" s="1060">
        <v>14744636</v>
      </c>
      <c r="D4" s="1059">
        <v>0</v>
      </c>
      <c r="E4" s="1059">
        <v>14744636</v>
      </c>
      <c r="F4" s="1058">
        <v>0.53929311867852259</v>
      </c>
    </row>
    <row r="5" spans="1:6" x14ac:dyDescent="0.3">
      <c r="A5" s="1794"/>
      <c r="B5" s="1532" t="s">
        <v>656</v>
      </c>
      <c r="C5" s="1060">
        <v>341162.5</v>
      </c>
      <c r="D5" s="1059">
        <v>0</v>
      </c>
      <c r="E5" s="1059">
        <v>341162.5</v>
      </c>
      <c r="F5" s="1058">
        <v>1.2478204860476818E-2</v>
      </c>
    </row>
    <row r="6" spans="1:6" x14ac:dyDescent="0.3">
      <c r="A6" s="1794"/>
      <c r="B6" s="1532" t="s">
        <v>311</v>
      </c>
      <c r="C6" s="1060">
        <v>2075255</v>
      </c>
      <c r="D6" s="1059">
        <v>0</v>
      </c>
      <c r="E6" s="1059">
        <v>2075255</v>
      </c>
      <c r="F6" s="1058">
        <v>7.5903585616029945E-2</v>
      </c>
    </row>
    <row r="7" spans="1:6" ht="15" thickBot="1" x14ac:dyDescent="0.35">
      <c r="A7" s="1794"/>
      <c r="B7" s="1533" t="s">
        <v>312</v>
      </c>
      <c r="C7" s="1057">
        <v>386633</v>
      </c>
      <c r="D7" s="1056">
        <v>0</v>
      </c>
      <c r="E7" s="1056">
        <v>386633</v>
      </c>
      <c r="F7" s="1055">
        <v>1.4141313244628978E-2</v>
      </c>
    </row>
    <row r="8" spans="1:6" ht="15" thickBot="1" x14ac:dyDescent="0.35">
      <c r="A8" s="1795"/>
      <c r="B8" s="1534" t="s">
        <v>154</v>
      </c>
      <c r="C8" s="1521">
        <v>27340671.5</v>
      </c>
      <c r="D8" s="1522">
        <v>0</v>
      </c>
      <c r="E8" s="1522">
        <v>27340671.5</v>
      </c>
      <c r="F8" s="1523">
        <v>1</v>
      </c>
    </row>
    <row r="9" spans="1:6" x14ac:dyDescent="0.3">
      <c r="A9" s="1793">
        <v>2017</v>
      </c>
      <c r="B9" s="1531" t="s">
        <v>309</v>
      </c>
      <c r="C9" s="1524">
        <v>12341397</v>
      </c>
      <c r="D9" s="1063">
        <v>0</v>
      </c>
      <c r="E9" s="1063">
        <v>12341397</v>
      </c>
      <c r="F9" s="1061">
        <v>0.35268410662668431</v>
      </c>
    </row>
    <row r="10" spans="1:6" x14ac:dyDescent="0.3">
      <c r="A10" s="1794"/>
      <c r="B10" s="1532" t="s">
        <v>310</v>
      </c>
      <c r="C10" s="1060">
        <v>19178874</v>
      </c>
      <c r="D10" s="1059">
        <v>0</v>
      </c>
      <c r="E10" s="1059">
        <v>19178874</v>
      </c>
      <c r="F10" s="1058">
        <v>0.54808090549195876</v>
      </c>
    </row>
    <row r="11" spans="1:6" x14ac:dyDescent="0.3">
      <c r="A11" s="1794"/>
      <c r="B11" s="1532" t="s">
        <v>656</v>
      </c>
      <c r="C11" s="1060">
        <v>184801</v>
      </c>
      <c r="D11" s="1059">
        <v>0</v>
      </c>
      <c r="E11" s="1059">
        <v>184801</v>
      </c>
      <c r="F11" s="1058">
        <v>5.2811181415457174E-3</v>
      </c>
    </row>
    <row r="12" spans="1:6" x14ac:dyDescent="0.3">
      <c r="A12" s="1794"/>
      <c r="B12" s="1532" t="s">
        <v>311</v>
      </c>
      <c r="C12" s="1060">
        <v>2800285</v>
      </c>
      <c r="D12" s="1059">
        <v>0</v>
      </c>
      <c r="E12" s="1059">
        <v>2800285</v>
      </c>
      <c r="F12" s="1058">
        <v>8.0024653086283884E-2</v>
      </c>
    </row>
    <row r="13" spans="1:6" ht="15" thickBot="1" x14ac:dyDescent="0.35">
      <c r="A13" s="1794"/>
      <c r="B13" s="1533" t="s">
        <v>312</v>
      </c>
      <c r="C13" s="1057">
        <v>487422</v>
      </c>
      <c r="D13" s="1056">
        <v>0</v>
      </c>
      <c r="E13" s="1056">
        <v>487422</v>
      </c>
      <c r="F13" s="1055">
        <v>1.3929216653527289E-2</v>
      </c>
    </row>
    <row r="14" spans="1:6" ht="15" thickBot="1" x14ac:dyDescent="0.35">
      <c r="A14" s="1795"/>
      <c r="B14" s="1534" t="s">
        <v>154</v>
      </c>
      <c r="C14" s="1521">
        <v>34992779</v>
      </c>
      <c r="D14" s="1522">
        <v>0</v>
      </c>
      <c r="E14" s="1522">
        <v>34992779</v>
      </c>
      <c r="F14" s="1523">
        <v>1</v>
      </c>
    </row>
    <row r="15" spans="1:6" x14ac:dyDescent="0.3">
      <c r="A15" s="1793">
        <v>2018</v>
      </c>
      <c r="B15" s="1531" t="s">
        <v>309</v>
      </c>
      <c r="C15" s="1524">
        <v>12710422.34</v>
      </c>
      <c r="D15" s="1062">
        <v>0</v>
      </c>
      <c r="E15" s="1062">
        <v>12710422.34</v>
      </c>
      <c r="F15" s="1061">
        <v>0.3367</v>
      </c>
    </row>
    <row r="16" spans="1:6" x14ac:dyDescent="0.3">
      <c r="A16" s="1794"/>
      <c r="B16" s="1532" t="s">
        <v>310</v>
      </c>
      <c r="C16" s="1060">
        <v>21207775</v>
      </c>
      <c r="D16" s="1059">
        <v>0</v>
      </c>
      <c r="E16" s="1059">
        <v>21207775</v>
      </c>
      <c r="F16" s="1058">
        <v>0.56179999999999997</v>
      </c>
    </row>
    <row r="17" spans="1:6" x14ac:dyDescent="0.3">
      <c r="A17" s="1794"/>
      <c r="B17" s="1532" t="s">
        <v>656</v>
      </c>
      <c r="C17" s="1060">
        <v>206303</v>
      </c>
      <c r="D17" s="1059">
        <v>0</v>
      </c>
      <c r="E17" s="1059">
        <v>206303</v>
      </c>
      <c r="F17" s="1058">
        <v>5.4999999999999997E-3</v>
      </c>
    </row>
    <row r="18" spans="1:6" x14ac:dyDescent="0.3">
      <c r="A18" s="1794"/>
      <c r="B18" s="1532" t="s">
        <v>311</v>
      </c>
      <c r="C18" s="1060">
        <v>3072341</v>
      </c>
      <c r="D18" s="1059">
        <v>0</v>
      </c>
      <c r="E18" s="1059">
        <v>3072341</v>
      </c>
      <c r="F18" s="1058">
        <v>8.14E-2</v>
      </c>
    </row>
    <row r="19" spans="1:6" ht="15" thickBot="1" x14ac:dyDescent="0.35">
      <c r="A19" s="1794"/>
      <c r="B19" s="1533" t="s">
        <v>312</v>
      </c>
      <c r="C19" s="1057">
        <v>555656.80000000005</v>
      </c>
      <c r="D19" s="1056">
        <v>0</v>
      </c>
      <c r="E19" s="1056">
        <v>555656.80000000005</v>
      </c>
      <c r="F19" s="1055">
        <v>1.47E-2</v>
      </c>
    </row>
    <row r="20" spans="1:6" ht="15" thickBot="1" x14ac:dyDescent="0.35">
      <c r="A20" s="1795"/>
      <c r="B20" s="1534" t="s">
        <v>154</v>
      </c>
      <c r="C20" s="1521">
        <v>37752498.140000001</v>
      </c>
      <c r="D20" s="1522">
        <v>0</v>
      </c>
      <c r="E20" s="1522">
        <v>37752498.140000001</v>
      </c>
      <c r="F20" s="1523">
        <v>1</v>
      </c>
    </row>
    <row r="21" spans="1:6" x14ac:dyDescent="0.3">
      <c r="A21" s="1793">
        <v>2019</v>
      </c>
      <c r="B21" s="1535" t="s">
        <v>309</v>
      </c>
      <c r="C21" s="1525">
        <v>12590588.07</v>
      </c>
      <c r="D21" s="1048">
        <v>0</v>
      </c>
      <c r="E21" s="1048">
        <v>12590588.07</v>
      </c>
      <c r="F21" s="1047">
        <v>0.32053327238214091</v>
      </c>
    </row>
    <row r="22" spans="1:6" x14ac:dyDescent="0.3">
      <c r="A22" s="1794"/>
      <c r="B22" s="1054" t="s">
        <v>310</v>
      </c>
      <c r="C22" s="1053">
        <v>23627213.570000008</v>
      </c>
      <c r="D22" s="1046">
        <v>0</v>
      </c>
      <c r="E22" s="1046">
        <v>23627213.570000008</v>
      </c>
      <c r="F22" s="1045">
        <v>0.60150550877833842</v>
      </c>
    </row>
    <row r="23" spans="1:6" x14ac:dyDescent="0.3">
      <c r="A23" s="1794"/>
      <c r="B23" s="1054" t="s">
        <v>311</v>
      </c>
      <c r="C23" s="1053">
        <v>2385411.6800000002</v>
      </c>
      <c r="D23" s="1046">
        <v>0</v>
      </c>
      <c r="E23" s="1046">
        <v>2385411.6800000002</v>
      </c>
      <c r="F23" s="1045">
        <v>6.0728204871607752E-2</v>
      </c>
    </row>
    <row r="24" spans="1:6" ht="19.5" customHeight="1" thickBot="1" x14ac:dyDescent="0.35">
      <c r="A24" s="1794"/>
      <c r="B24" s="1052" t="s">
        <v>312</v>
      </c>
      <c r="C24" s="1051">
        <v>676915</v>
      </c>
      <c r="D24" s="1044">
        <v>0</v>
      </c>
      <c r="E24" s="1044">
        <v>676915</v>
      </c>
      <c r="F24" s="1043">
        <v>1.7233013967913647E-2</v>
      </c>
    </row>
    <row r="25" spans="1:6" ht="21.75" customHeight="1" thickBot="1" x14ac:dyDescent="0.35">
      <c r="A25" s="1794"/>
      <c r="B25" s="1050" t="s">
        <v>154</v>
      </c>
      <c r="C25" s="1049">
        <v>39280128.320000008</v>
      </c>
      <c r="D25" s="1519">
        <v>0</v>
      </c>
      <c r="E25" s="1519">
        <v>39280128.319999978</v>
      </c>
      <c r="F25" s="1520">
        <v>1</v>
      </c>
    </row>
    <row r="26" spans="1:6" ht="21" customHeight="1" x14ac:dyDescent="0.3">
      <c r="A26" s="1793">
        <v>2020</v>
      </c>
      <c r="B26" s="1536" t="s">
        <v>309</v>
      </c>
      <c r="C26" s="1526">
        <v>11399570.289999999</v>
      </c>
      <c r="D26" s="1048">
        <v>464450</v>
      </c>
      <c r="E26" s="1048">
        <v>11864020.289999999</v>
      </c>
      <c r="F26" s="1047">
        <v>0.30049999999999999</v>
      </c>
    </row>
    <row r="27" spans="1:6" x14ac:dyDescent="0.3">
      <c r="A27" s="1794"/>
      <c r="B27" s="1537" t="s">
        <v>310</v>
      </c>
      <c r="C27" s="1527">
        <v>23502682.710000001</v>
      </c>
      <c r="D27" s="1046">
        <v>1055602</v>
      </c>
      <c r="E27" s="1046">
        <v>24558284.710000001</v>
      </c>
      <c r="F27" s="1045">
        <v>0.62209999999999999</v>
      </c>
    </row>
    <row r="28" spans="1:6" x14ac:dyDescent="0.3">
      <c r="A28" s="1794"/>
      <c r="B28" s="1537" t="s">
        <v>311</v>
      </c>
      <c r="C28" s="1527">
        <v>2264016</v>
      </c>
      <c r="D28" s="1046">
        <v>170840</v>
      </c>
      <c r="E28" s="1046">
        <v>2434856</v>
      </c>
      <c r="F28" s="1045">
        <v>6.1699999999999998E-2</v>
      </c>
    </row>
    <row r="29" spans="1:6" ht="15" thickBot="1" x14ac:dyDescent="0.35">
      <c r="A29" s="1794"/>
      <c r="B29" s="1538" t="s">
        <v>312</v>
      </c>
      <c r="C29" s="1528">
        <v>599691</v>
      </c>
      <c r="D29" s="1044">
        <v>21000</v>
      </c>
      <c r="E29" s="1044">
        <v>620691</v>
      </c>
      <c r="F29" s="1043">
        <v>1.5699999999999999E-2</v>
      </c>
    </row>
    <row r="30" spans="1:6" ht="19.5" customHeight="1" thickBot="1" x14ac:dyDescent="0.35">
      <c r="A30" s="1795"/>
      <c r="B30" s="1539" t="s">
        <v>154</v>
      </c>
      <c r="C30" s="1529">
        <v>37765960</v>
      </c>
      <c r="D30" s="1042">
        <v>1711892</v>
      </c>
      <c r="E30" s="1042">
        <v>39477852</v>
      </c>
      <c r="F30" s="1041">
        <v>1</v>
      </c>
    </row>
  </sheetData>
  <mergeCells count="6">
    <mergeCell ref="A26:A30"/>
    <mergeCell ref="A21:A25"/>
    <mergeCell ref="B1:F1"/>
    <mergeCell ref="A3:A8"/>
    <mergeCell ref="A9:A14"/>
    <mergeCell ref="A15:A20"/>
  </mergeCells>
  <pageMargins left="0.7" right="0.7" top="0.75" bottom="0.75" header="0.3" footer="0.3"/>
  <pageSetup paperSize="9" scale="91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  <pageSetUpPr fitToPage="1"/>
  </sheetPr>
  <dimension ref="A1:AJ98"/>
  <sheetViews>
    <sheetView workbookViewId="0">
      <pane xSplit="3" ySplit="2" topLeftCell="D3" activePane="bottomRight" state="frozen"/>
      <selection pane="topRight" activeCell="D1" sqref="D1"/>
      <selection pane="bottomLeft" activeCell="A2" sqref="A2"/>
      <selection pane="bottomRight"/>
    </sheetView>
  </sheetViews>
  <sheetFormatPr defaultColWidth="9.109375" defaultRowHeight="14.4" x14ac:dyDescent="0.3"/>
  <cols>
    <col min="1" max="1" width="25.6640625" style="4" customWidth="1"/>
    <col min="2" max="2" width="26.44140625" style="4" customWidth="1"/>
    <col min="3" max="3" width="7.33203125" style="4" customWidth="1"/>
    <col min="4" max="13" width="7.33203125" style="243" customWidth="1"/>
    <col min="14" max="14" width="7.5546875" style="243" customWidth="1"/>
    <col min="15" max="15" width="7.33203125" style="243" customWidth="1"/>
    <col min="16" max="16" width="8" style="243" customWidth="1"/>
    <col min="17" max="18" width="7.33203125" style="243" customWidth="1"/>
    <col min="19" max="19" width="8.5546875" style="243" customWidth="1"/>
    <col min="20" max="20" width="8.44140625" style="243" customWidth="1"/>
    <col min="21" max="21" width="8" style="243" customWidth="1"/>
    <col min="22" max="24" width="7.33203125" style="243" customWidth="1"/>
    <col min="25" max="25" width="7.44140625" style="243" customWidth="1"/>
    <col min="26" max="30" width="9.109375" style="243"/>
    <col min="31" max="31" width="9.33203125" style="243" customWidth="1"/>
    <col min="32" max="32" width="9.5546875" style="243" customWidth="1"/>
    <col min="33" max="34" width="9.44140625" style="243" customWidth="1"/>
    <col min="35" max="35" width="9.6640625" style="243" customWidth="1"/>
    <col min="36" max="16384" width="9.109375" style="243"/>
  </cols>
  <sheetData>
    <row r="1" spans="1:36" ht="36.75" customHeight="1" x14ac:dyDescent="0.3">
      <c r="A1" s="1314" t="s">
        <v>834</v>
      </c>
      <c r="B1" s="1315"/>
      <c r="C1" s="1313"/>
      <c r="D1" s="1313"/>
      <c r="E1" s="1313"/>
      <c r="F1" s="1313"/>
      <c r="G1" s="1313"/>
      <c r="H1" s="1313"/>
    </row>
    <row r="2" spans="1:36" s="1308" customFormat="1" ht="43.2" x14ac:dyDescent="0.3">
      <c r="A2" s="1312" t="s">
        <v>833</v>
      </c>
      <c r="B2" s="1311" t="s">
        <v>832</v>
      </c>
      <c r="C2" s="1310" t="s">
        <v>831</v>
      </c>
      <c r="D2" s="1298" t="s">
        <v>698</v>
      </c>
      <c r="E2" s="1298" t="s">
        <v>697</v>
      </c>
      <c r="F2" s="1298" t="s">
        <v>696</v>
      </c>
      <c r="G2" s="1298" t="s">
        <v>695</v>
      </c>
      <c r="H2" s="1298" t="s">
        <v>830</v>
      </c>
      <c r="I2" s="1298" t="s">
        <v>693</v>
      </c>
      <c r="J2" s="1298" t="s">
        <v>692</v>
      </c>
      <c r="K2" s="1298" t="s">
        <v>829</v>
      </c>
      <c r="L2" s="1298" t="s">
        <v>690</v>
      </c>
      <c r="M2" s="1298" t="s">
        <v>689</v>
      </c>
      <c r="N2" s="1298" t="s">
        <v>688</v>
      </c>
      <c r="O2" s="1298" t="s">
        <v>687</v>
      </c>
      <c r="P2" s="1298" t="s">
        <v>828</v>
      </c>
      <c r="Q2" s="1298" t="s">
        <v>685</v>
      </c>
      <c r="R2" s="1298" t="s">
        <v>684</v>
      </c>
      <c r="S2" s="1298" t="s">
        <v>683</v>
      </c>
      <c r="T2" s="1298" t="s">
        <v>682</v>
      </c>
      <c r="U2" s="1298" t="s">
        <v>827</v>
      </c>
      <c r="V2" s="1298" t="s">
        <v>680</v>
      </c>
      <c r="W2" s="1298" t="s">
        <v>679</v>
      </c>
      <c r="X2" s="1297" t="s">
        <v>826</v>
      </c>
      <c r="Y2" s="1296" t="s">
        <v>825</v>
      </c>
      <c r="Z2" s="1296" t="s">
        <v>824</v>
      </c>
      <c r="AA2" s="1297" t="s">
        <v>823</v>
      </c>
      <c r="AB2" s="1296" t="s">
        <v>822</v>
      </c>
      <c r="AC2" s="1296" t="s">
        <v>821</v>
      </c>
      <c r="AD2" s="1296" t="s">
        <v>820</v>
      </c>
      <c r="AE2" s="1296" t="s">
        <v>819</v>
      </c>
      <c r="AF2" s="1296" t="s">
        <v>818</v>
      </c>
      <c r="AG2" s="1297" t="s">
        <v>817</v>
      </c>
      <c r="AH2" s="1296" t="s">
        <v>816</v>
      </c>
      <c r="AI2" s="1296" t="s">
        <v>815</v>
      </c>
      <c r="AJ2" s="1309" t="s">
        <v>315</v>
      </c>
    </row>
    <row r="3" spans="1:36" x14ac:dyDescent="0.3">
      <c r="A3" s="1306" t="s">
        <v>809</v>
      </c>
      <c r="B3" s="1306" t="s">
        <v>809</v>
      </c>
      <c r="C3" s="1302" t="s">
        <v>814</v>
      </c>
      <c r="D3" s="1301">
        <v>21</v>
      </c>
      <c r="E3" s="1301">
        <v>6</v>
      </c>
      <c r="F3" s="1301">
        <v>15</v>
      </c>
      <c r="G3" s="1301">
        <v>12</v>
      </c>
      <c r="H3" s="1301">
        <v>0</v>
      </c>
      <c r="I3" s="1301">
        <v>26</v>
      </c>
      <c r="J3" s="1301">
        <v>21</v>
      </c>
      <c r="K3" s="1301">
        <v>27</v>
      </c>
      <c r="L3" s="1301">
        <v>5</v>
      </c>
      <c r="M3" s="1301">
        <v>27</v>
      </c>
      <c r="N3" s="1301">
        <v>3</v>
      </c>
      <c r="O3" s="1301">
        <v>3</v>
      </c>
      <c r="P3" s="1301">
        <v>25</v>
      </c>
      <c r="Q3" s="1301">
        <v>15</v>
      </c>
      <c r="R3" s="1301">
        <v>1</v>
      </c>
      <c r="S3" s="1301">
        <v>1</v>
      </c>
      <c r="T3" s="1301">
        <v>0</v>
      </c>
      <c r="U3" s="1301">
        <v>0</v>
      </c>
      <c r="V3" s="1301">
        <v>19</v>
      </c>
      <c r="W3" s="1301">
        <v>4</v>
      </c>
      <c r="X3" s="1301">
        <v>0</v>
      </c>
      <c r="Y3" s="1301">
        <v>0</v>
      </c>
      <c r="Z3" s="1301">
        <v>0</v>
      </c>
      <c r="AA3" s="1301">
        <v>4</v>
      </c>
      <c r="AB3" s="1301">
        <v>4</v>
      </c>
      <c r="AC3" s="1301">
        <v>10</v>
      </c>
      <c r="AD3" s="1301">
        <v>0</v>
      </c>
      <c r="AE3" s="1301">
        <v>1</v>
      </c>
      <c r="AF3" s="1301">
        <v>0</v>
      </c>
      <c r="AG3" s="1301">
        <v>0</v>
      </c>
      <c r="AH3" s="1301">
        <v>12</v>
      </c>
      <c r="AI3" s="1301">
        <v>1</v>
      </c>
      <c r="AJ3" s="1301">
        <v>263</v>
      </c>
    </row>
    <row r="4" spans="1:36" x14ac:dyDescent="0.3">
      <c r="A4" s="1307" t="s">
        <v>809</v>
      </c>
      <c r="B4" s="1307" t="s">
        <v>809</v>
      </c>
      <c r="C4" s="1302" t="s">
        <v>813</v>
      </c>
      <c r="D4" s="1304">
        <v>76</v>
      </c>
      <c r="E4" s="1304">
        <v>29</v>
      </c>
      <c r="F4" s="1304">
        <v>60</v>
      </c>
      <c r="G4" s="1304">
        <v>12</v>
      </c>
      <c r="H4" s="1304">
        <v>5</v>
      </c>
      <c r="I4" s="1304">
        <v>33</v>
      </c>
      <c r="J4" s="1304">
        <v>51</v>
      </c>
      <c r="K4" s="1304">
        <v>29</v>
      </c>
      <c r="L4" s="1304">
        <v>15</v>
      </c>
      <c r="M4" s="1304">
        <v>32</v>
      </c>
      <c r="N4" s="1304">
        <v>17</v>
      </c>
      <c r="O4" s="1304">
        <v>6</v>
      </c>
      <c r="P4" s="1304">
        <v>17</v>
      </c>
      <c r="Q4" s="1304">
        <v>23</v>
      </c>
      <c r="R4" s="1304">
        <v>16</v>
      </c>
      <c r="S4" s="1304">
        <v>4</v>
      </c>
      <c r="T4" s="1304">
        <v>0</v>
      </c>
      <c r="U4" s="1304">
        <v>2</v>
      </c>
      <c r="V4" s="1304">
        <v>19</v>
      </c>
      <c r="W4" s="1304">
        <v>8</v>
      </c>
      <c r="X4" s="1304">
        <v>0</v>
      </c>
      <c r="Y4" s="1304">
        <v>0</v>
      </c>
      <c r="Z4" s="1304">
        <v>0</v>
      </c>
      <c r="AA4" s="1304">
        <v>3</v>
      </c>
      <c r="AB4" s="1304">
        <v>7</v>
      </c>
      <c r="AC4" s="1304">
        <v>1</v>
      </c>
      <c r="AD4" s="1304">
        <v>1</v>
      </c>
      <c r="AE4" s="1304">
        <v>0</v>
      </c>
      <c r="AF4" s="1304">
        <v>0</v>
      </c>
      <c r="AG4" s="1304">
        <v>0</v>
      </c>
      <c r="AH4" s="1304">
        <v>4</v>
      </c>
      <c r="AI4" s="1304">
        <v>0</v>
      </c>
      <c r="AJ4" s="1304">
        <v>470</v>
      </c>
    </row>
    <row r="5" spans="1:36" x14ac:dyDescent="0.3">
      <c r="A5" s="1306" t="s">
        <v>809</v>
      </c>
      <c r="B5" s="1306" t="s">
        <v>809</v>
      </c>
      <c r="C5" s="1302" t="s">
        <v>812</v>
      </c>
      <c r="D5" s="1301">
        <v>19</v>
      </c>
      <c r="E5" s="1301">
        <v>5</v>
      </c>
      <c r="F5" s="1301">
        <v>3</v>
      </c>
      <c r="G5" s="1301">
        <v>0</v>
      </c>
      <c r="H5" s="1301">
        <v>0</v>
      </c>
      <c r="I5" s="1301">
        <v>2</v>
      </c>
      <c r="J5" s="1301">
        <v>23</v>
      </c>
      <c r="K5" s="1301">
        <v>6</v>
      </c>
      <c r="L5" s="1301">
        <v>0</v>
      </c>
      <c r="M5" s="1301">
        <v>2</v>
      </c>
      <c r="N5" s="1301">
        <v>1</v>
      </c>
      <c r="O5" s="1301">
        <v>1</v>
      </c>
      <c r="P5" s="1301">
        <v>2</v>
      </c>
      <c r="Q5" s="1301">
        <v>0</v>
      </c>
      <c r="R5" s="1301">
        <v>0</v>
      </c>
      <c r="S5" s="1301">
        <v>0</v>
      </c>
      <c r="T5" s="1301">
        <v>0</v>
      </c>
      <c r="U5" s="1301">
        <v>0</v>
      </c>
      <c r="V5" s="1301">
        <v>0</v>
      </c>
      <c r="W5" s="1301">
        <v>0</v>
      </c>
      <c r="X5" s="1301">
        <v>1</v>
      </c>
      <c r="Y5" s="1301">
        <v>0</v>
      </c>
      <c r="Z5" s="1301">
        <v>0</v>
      </c>
      <c r="AA5" s="1301">
        <v>2</v>
      </c>
      <c r="AB5" s="1301">
        <v>1</v>
      </c>
      <c r="AC5" s="1301">
        <v>1</v>
      </c>
      <c r="AD5" s="1301">
        <v>1</v>
      </c>
      <c r="AE5" s="1301">
        <v>0</v>
      </c>
      <c r="AF5" s="1301">
        <v>0</v>
      </c>
      <c r="AG5" s="1301">
        <v>0</v>
      </c>
      <c r="AH5" s="1301">
        <v>0</v>
      </c>
      <c r="AI5" s="1301">
        <v>0</v>
      </c>
      <c r="AJ5" s="1301">
        <v>70</v>
      </c>
    </row>
    <row r="6" spans="1:36" x14ac:dyDescent="0.3">
      <c r="A6" s="1307" t="s">
        <v>809</v>
      </c>
      <c r="B6" s="1307" t="s">
        <v>809</v>
      </c>
      <c r="C6" s="1302" t="s">
        <v>811</v>
      </c>
      <c r="D6" s="1304">
        <v>33</v>
      </c>
      <c r="E6" s="1304">
        <v>9</v>
      </c>
      <c r="F6" s="1304">
        <v>18</v>
      </c>
      <c r="G6" s="1304">
        <v>1</v>
      </c>
      <c r="H6" s="1304">
        <v>0</v>
      </c>
      <c r="I6" s="1304">
        <v>1</v>
      </c>
      <c r="J6" s="1304">
        <v>6</v>
      </c>
      <c r="K6" s="1304">
        <v>5</v>
      </c>
      <c r="L6" s="1304">
        <v>1</v>
      </c>
      <c r="M6" s="1304">
        <v>0</v>
      </c>
      <c r="N6" s="1304">
        <v>3</v>
      </c>
      <c r="O6" s="1304">
        <v>1</v>
      </c>
      <c r="P6" s="1304">
        <v>0</v>
      </c>
      <c r="Q6" s="1304">
        <v>0</v>
      </c>
      <c r="R6" s="1304">
        <v>0</v>
      </c>
      <c r="S6" s="1304">
        <v>0</v>
      </c>
      <c r="T6" s="1304">
        <v>0</v>
      </c>
      <c r="U6" s="1304">
        <v>0</v>
      </c>
      <c r="V6" s="1304">
        <v>1</v>
      </c>
      <c r="W6" s="1304">
        <v>0</v>
      </c>
      <c r="X6" s="1304">
        <v>0</v>
      </c>
      <c r="Y6" s="1304">
        <v>0</v>
      </c>
      <c r="Z6" s="1304">
        <v>0</v>
      </c>
      <c r="AA6" s="1304">
        <v>1</v>
      </c>
      <c r="AB6" s="1304">
        <v>0</v>
      </c>
      <c r="AC6" s="1304">
        <v>1</v>
      </c>
      <c r="AD6" s="1304">
        <v>0</v>
      </c>
      <c r="AE6" s="1304">
        <v>0</v>
      </c>
      <c r="AF6" s="1304">
        <v>0</v>
      </c>
      <c r="AG6" s="1304">
        <v>0</v>
      </c>
      <c r="AH6" s="1304">
        <v>0</v>
      </c>
      <c r="AI6" s="1304">
        <v>0</v>
      </c>
      <c r="AJ6" s="1304">
        <v>81</v>
      </c>
    </row>
    <row r="7" spans="1:36" x14ac:dyDescent="0.3">
      <c r="A7" s="1306" t="s">
        <v>809</v>
      </c>
      <c r="B7" s="1306" t="s">
        <v>809</v>
      </c>
      <c r="C7" s="1302" t="s">
        <v>810</v>
      </c>
      <c r="D7" s="1301">
        <v>7</v>
      </c>
      <c r="E7" s="1301">
        <v>8</v>
      </c>
      <c r="F7" s="1301">
        <v>13</v>
      </c>
      <c r="G7" s="1301">
        <v>8</v>
      </c>
      <c r="H7" s="1301">
        <v>4</v>
      </c>
      <c r="I7" s="1301">
        <v>7</v>
      </c>
      <c r="J7" s="1301">
        <v>15</v>
      </c>
      <c r="K7" s="1301">
        <v>3</v>
      </c>
      <c r="L7" s="1301">
        <v>6</v>
      </c>
      <c r="M7" s="1301">
        <v>0</v>
      </c>
      <c r="N7" s="1301">
        <v>5</v>
      </c>
      <c r="O7" s="1301">
        <v>1</v>
      </c>
      <c r="P7" s="1301">
        <v>36</v>
      </c>
      <c r="Q7" s="1301">
        <v>6</v>
      </c>
      <c r="R7" s="1301">
        <v>4</v>
      </c>
      <c r="S7" s="1301">
        <v>0</v>
      </c>
      <c r="T7" s="1301">
        <v>0</v>
      </c>
      <c r="U7" s="1301">
        <v>1</v>
      </c>
      <c r="V7" s="1301">
        <v>1</v>
      </c>
      <c r="W7" s="1301">
        <v>0</v>
      </c>
      <c r="X7" s="1301">
        <v>0</v>
      </c>
      <c r="Y7" s="1301">
        <v>0</v>
      </c>
      <c r="Z7" s="1301">
        <v>0</v>
      </c>
      <c r="AA7" s="1301">
        <v>0</v>
      </c>
      <c r="AB7" s="1301">
        <v>12</v>
      </c>
      <c r="AC7" s="1301">
        <v>1</v>
      </c>
      <c r="AD7" s="1301">
        <v>0</v>
      </c>
      <c r="AE7" s="1301">
        <v>0</v>
      </c>
      <c r="AF7" s="1301">
        <v>0</v>
      </c>
      <c r="AG7" s="1301">
        <v>0</v>
      </c>
      <c r="AH7" s="1301">
        <v>0</v>
      </c>
      <c r="AI7" s="1301">
        <v>0</v>
      </c>
      <c r="AJ7" s="1301">
        <v>138</v>
      </c>
    </row>
    <row r="8" spans="1:36" x14ac:dyDescent="0.3">
      <c r="A8" s="1307" t="s">
        <v>809</v>
      </c>
      <c r="B8" s="1305" t="s">
        <v>809</v>
      </c>
      <c r="C8" s="1302" t="s">
        <v>808</v>
      </c>
      <c r="D8" s="1304">
        <v>51</v>
      </c>
      <c r="E8" s="1304">
        <v>22</v>
      </c>
      <c r="F8" s="1304">
        <v>9</v>
      </c>
      <c r="G8" s="1304">
        <v>2</v>
      </c>
      <c r="H8" s="1304">
        <v>0</v>
      </c>
      <c r="I8" s="1304">
        <v>2</v>
      </c>
      <c r="J8" s="1304">
        <v>17</v>
      </c>
      <c r="K8" s="1304">
        <v>4</v>
      </c>
      <c r="L8" s="1304">
        <v>5</v>
      </c>
      <c r="M8" s="1304">
        <v>7</v>
      </c>
      <c r="N8" s="1304">
        <v>0</v>
      </c>
      <c r="O8" s="1304">
        <v>0</v>
      </c>
      <c r="P8" s="1304">
        <v>0</v>
      </c>
      <c r="Q8" s="1304">
        <v>0</v>
      </c>
      <c r="R8" s="1304">
        <v>0</v>
      </c>
      <c r="S8" s="1304">
        <v>1</v>
      </c>
      <c r="T8" s="1304">
        <v>0</v>
      </c>
      <c r="U8" s="1304">
        <v>0</v>
      </c>
      <c r="V8" s="1304">
        <v>7</v>
      </c>
      <c r="W8" s="1304">
        <v>0</v>
      </c>
      <c r="X8" s="1304">
        <v>0</v>
      </c>
      <c r="Y8" s="1304">
        <v>0</v>
      </c>
      <c r="Z8" s="1304">
        <v>0</v>
      </c>
      <c r="AA8" s="1304">
        <v>0</v>
      </c>
      <c r="AB8" s="1304">
        <v>0</v>
      </c>
      <c r="AC8" s="1304">
        <v>0</v>
      </c>
      <c r="AD8" s="1304">
        <v>0</v>
      </c>
      <c r="AE8" s="1304">
        <v>0</v>
      </c>
      <c r="AF8" s="1304">
        <v>0</v>
      </c>
      <c r="AG8" s="1304">
        <v>0</v>
      </c>
      <c r="AH8" s="1304">
        <v>0</v>
      </c>
      <c r="AI8" s="1304">
        <v>0</v>
      </c>
      <c r="AJ8" s="1304">
        <v>127</v>
      </c>
    </row>
    <row r="9" spans="1:36" x14ac:dyDescent="0.3">
      <c r="A9" s="1306" t="s">
        <v>728</v>
      </c>
      <c r="B9" s="1306" t="s">
        <v>728</v>
      </c>
      <c r="C9" s="1302" t="s">
        <v>807</v>
      </c>
      <c r="D9" s="1301">
        <v>8</v>
      </c>
      <c r="E9" s="1301">
        <v>1</v>
      </c>
      <c r="F9" s="1301">
        <v>3</v>
      </c>
      <c r="G9" s="1301">
        <v>3</v>
      </c>
      <c r="H9" s="1301">
        <v>0</v>
      </c>
      <c r="I9" s="1301">
        <v>11</v>
      </c>
      <c r="J9" s="1301">
        <v>1</v>
      </c>
      <c r="K9" s="1301">
        <v>1</v>
      </c>
      <c r="L9" s="1301">
        <v>9</v>
      </c>
      <c r="M9" s="1301">
        <v>9</v>
      </c>
      <c r="N9" s="1301">
        <v>1</v>
      </c>
      <c r="O9" s="1301">
        <v>1</v>
      </c>
      <c r="P9" s="1301">
        <v>9</v>
      </c>
      <c r="Q9" s="1301">
        <v>3</v>
      </c>
      <c r="R9" s="1301">
        <v>0</v>
      </c>
      <c r="S9" s="1301">
        <v>0</v>
      </c>
      <c r="T9" s="1301">
        <v>2</v>
      </c>
      <c r="U9" s="1301">
        <v>0</v>
      </c>
      <c r="V9" s="1301">
        <v>2</v>
      </c>
      <c r="W9" s="1301">
        <v>0</v>
      </c>
      <c r="X9" s="1301">
        <v>0</v>
      </c>
      <c r="Y9" s="1301">
        <v>0</v>
      </c>
      <c r="Z9" s="1301">
        <v>0</v>
      </c>
      <c r="AA9" s="1301">
        <v>1</v>
      </c>
      <c r="AB9" s="1301">
        <v>0</v>
      </c>
      <c r="AC9" s="1301">
        <v>0</v>
      </c>
      <c r="AD9" s="1301">
        <v>0</v>
      </c>
      <c r="AE9" s="1301">
        <v>0</v>
      </c>
      <c r="AF9" s="1301">
        <v>0</v>
      </c>
      <c r="AG9" s="1301">
        <v>0</v>
      </c>
      <c r="AH9" s="1301">
        <v>0</v>
      </c>
      <c r="AI9" s="1301">
        <v>3</v>
      </c>
      <c r="AJ9" s="1301">
        <v>68</v>
      </c>
    </row>
    <row r="10" spans="1:36" x14ac:dyDescent="0.3">
      <c r="A10" s="1307" t="s">
        <v>728</v>
      </c>
      <c r="B10" s="1307" t="s">
        <v>728</v>
      </c>
      <c r="C10" s="1302" t="s">
        <v>806</v>
      </c>
      <c r="D10" s="1304">
        <v>86</v>
      </c>
      <c r="E10" s="1304">
        <v>20</v>
      </c>
      <c r="F10" s="1304">
        <v>43</v>
      </c>
      <c r="G10" s="1304">
        <v>19</v>
      </c>
      <c r="H10" s="1304">
        <v>20</v>
      </c>
      <c r="I10" s="1304">
        <v>44</v>
      </c>
      <c r="J10" s="1304">
        <v>41</v>
      </c>
      <c r="K10" s="1304">
        <v>29</v>
      </c>
      <c r="L10" s="1304">
        <v>22</v>
      </c>
      <c r="M10" s="1304">
        <v>86</v>
      </c>
      <c r="N10" s="1304">
        <v>33</v>
      </c>
      <c r="O10" s="1304">
        <v>9</v>
      </c>
      <c r="P10" s="1304">
        <v>23</v>
      </c>
      <c r="Q10" s="1304">
        <v>32</v>
      </c>
      <c r="R10" s="1304">
        <v>8</v>
      </c>
      <c r="S10" s="1304">
        <v>0</v>
      </c>
      <c r="T10" s="1304">
        <v>0</v>
      </c>
      <c r="U10" s="1304">
        <v>1</v>
      </c>
      <c r="V10" s="1304">
        <v>11</v>
      </c>
      <c r="W10" s="1304">
        <v>4</v>
      </c>
      <c r="X10" s="1304">
        <v>0</v>
      </c>
      <c r="Y10" s="1304">
        <v>0</v>
      </c>
      <c r="Z10" s="1304">
        <v>1</v>
      </c>
      <c r="AA10" s="1304">
        <v>1</v>
      </c>
      <c r="AB10" s="1304">
        <v>5</v>
      </c>
      <c r="AC10" s="1304">
        <v>1</v>
      </c>
      <c r="AD10" s="1304">
        <v>2</v>
      </c>
      <c r="AE10" s="1304">
        <v>1</v>
      </c>
      <c r="AF10" s="1304">
        <v>0</v>
      </c>
      <c r="AG10" s="1304">
        <v>5</v>
      </c>
      <c r="AH10" s="1304">
        <v>2</v>
      </c>
      <c r="AI10" s="1304">
        <v>0</v>
      </c>
      <c r="AJ10" s="1304">
        <v>549</v>
      </c>
    </row>
    <row r="11" spans="1:36" x14ac:dyDescent="0.3">
      <c r="A11" s="1306" t="s">
        <v>745</v>
      </c>
      <c r="B11" s="1306" t="s">
        <v>745</v>
      </c>
      <c r="C11" s="1302" t="s">
        <v>805</v>
      </c>
      <c r="D11" s="1301">
        <v>6</v>
      </c>
      <c r="E11" s="1301">
        <v>4</v>
      </c>
      <c r="F11" s="1301">
        <v>0</v>
      </c>
      <c r="G11" s="1301">
        <v>0</v>
      </c>
      <c r="H11" s="1301">
        <v>0</v>
      </c>
      <c r="I11" s="1301">
        <v>0</v>
      </c>
      <c r="J11" s="1301">
        <v>11</v>
      </c>
      <c r="K11" s="1301">
        <v>2</v>
      </c>
      <c r="L11" s="1301">
        <v>1</v>
      </c>
      <c r="M11" s="1301">
        <v>0</v>
      </c>
      <c r="N11" s="1301">
        <v>0</v>
      </c>
      <c r="O11" s="1301">
        <v>0</v>
      </c>
      <c r="P11" s="1301">
        <v>2</v>
      </c>
      <c r="Q11" s="1301">
        <v>0</v>
      </c>
      <c r="R11" s="1301">
        <v>0</v>
      </c>
      <c r="S11" s="1301">
        <v>0</v>
      </c>
      <c r="T11" s="1301">
        <v>0</v>
      </c>
      <c r="U11" s="1301">
        <v>0</v>
      </c>
      <c r="V11" s="1301">
        <v>0</v>
      </c>
      <c r="W11" s="1301">
        <v>0</v>
      </c>
      <c r="X11" s="1301">
        <v>0</v>
      </c>
      <c r="Y11" s="1301">
        <v>0</v>
      </c>
      <c r="Z11" s="1301">
        <v>0</v>
      </c>
      <c r="AA11" s="1301">
        <v>0</v>
      </c>
      <c r="AB11" s="1301">
        <v>0</v>
      </c>
      <c r="AC11" s="1301">
        <v>0</v>
      </c>
      <c r="AD11" s="1301">
        <v>0</v>
      </c>
      <c r="AE11" s="1301">
        <v>0</v>
      </c>
      <c r="AF11" s="1301">
        <v>0</v>
      </c>
      <c r="AG11" s="1301">
        <v>0</v>
      </c>
      <c r="AH11" s="1301">
        <v>0</v>
      </c>
      <c r="AI11" s="1301">
        <v>0</v>
      </c>
      <c r="AJ11" s="1301">
        <v>26</v>
      </c>
    </row>
    <row r="12" spans="1:36" x14ac:dyDescent="0.3">
      <c r="A12" s="1307" t="s">
        <v>745</v>
      </c>
      <c r="B12" s="1307" t="s">
        <v>745</v>
      </c>
      <c r="C12" s="1302" t="s">
        <v>804</v>
      </c>
      <c r="D12" s="1304">
        <v>68</v>
      </c>
      <c r="E12" s="1304">
        <v>33</v>
      </c>
      <c r="F12" s="1304">
        <v>1</v>
      </c>
      <c r="G12" s="1304">
        <v>0</v>
      </c>
      <c r="H12" s="1304">
        <v>3</v>
      </c>
      <c r="I12" s="1304">
        <v>6</v>
      </c>
      <c r="J12" s="1304">
        <v>9</v>
      </c>
      <c r="K12" s="1304">
        <v>8</v>
      </c>
      <c r="L12" s="1304">
        <v>2</v>
      </c>
      <c r="M12" s="1304">
        <v>3</v>
      </c>
      <c r="N12" s="1304">
        <v>10</v>
      </c>
      <c r="O12" s="1304">
        <v>0</v>
      </c>
      <c r="P12" s="1304">
        <v>0</v>
      </c>
      <c r="Q12" s="1304">
        <v>21</v>
      </c>
      <c r="R12" s="1304">
        <v>0</v>
      </c>
      <c r="S12" s="1304">
        <v>0</v>
      </c>
      <c r="T12" s="1304">
        <v>0</v>
      </c>
      <c r="U12" s="1304">
        <v>0</v>
      </c>
      <c r="V12" s="1304">
        <v>7</v>
      </c>
      <c r="W12" s="1304">
        <v>0</v>
      </c>
      <c r="X12" s="1304">
        <v>0</v>
      </c>
      <c r="Y12" s="1304">
        <v>0</v>
      </c>
      <c r="Z12" s="1304">
        <v>0</v>
      </c>
      <c r="AA12" s="1304">
        <v>8</v>
      </c>
      <c r="AB12" s="1304">
        <v>0</v>
      </c>
      <c r="AC12" s="1304">
        <v>1</v>
      </c>
      <c r="AD12" s="1304">
        <v>0</v>
      </c>
      <c r="AE12" s="1304">
        <v>0</v>
      </c>
      <c r="AF12" s="1304">
        <v>0</v>
      </c>
      <c r="AG12" s="1304">
        <v>3</v>
      </c>
      <c r="AH12" s="1304">
        <v>0</v>
      </c>
      <c r="AI12" s="1304">
        <v>0</v>
      </c>
      <c r="AJ12" s="1304">
        <v>183</v>
      </c>
    </row>
    <row r="13" spans="1:36" x14ac:dyDescent="0.3">
      <c r="A13" s="1306" t="s">
        <v>748</v>
      </c>
      <c r="B13" s="1306" t="s">
        <v>748</v>
      </c>
      <c r="C13" s="1302" t="s">
        <v>803</v>
      </c>
      <c r="D13" s="1301">
        <v>1113</v>
      </c>
      <c r="E13" s="1301">
        <v>523</v>
      </c>
      <c r="F13" s="1301">
        <v>113</v>
      </c>
      <c r="G13" s="1301">
        <v>54</v>
      </c>
      <c r="H13" s="1301">
        <v>81</v>
      </c>
      <c r="I13" s="1301">
        <v>108</v>
      </c>
      <c r="J13" s="1301">
        <v>56</v>
      </c>
      <c r="K13" s="1301">
        <v>50</v>
      </c>
      <c r="L13" s="1301">
        <v>474</v>
      </c>
      <c r="M13" s="1301">
        <v>442</v>
      </c>
      <c r="N13" s="1301">
        <v>211</v>
      </c>
      <c r="O13" s="1301">
        <v>61</v>
      </c>
      <c r="P13" s="1301">
        <v>50</v>
      </c>
      <c r="Q13" s="1301">
        <v>207</v>
      </c>
      <c r="R13" s="1301">
        <v>153</v>
      </c>
      <c r="S13" s="1301">
        <v>1</v>
      </c>
      <c r="T13" s="1301">
        <v>0</v>
      </c>
      <c r="U13" s="1301">
        <v>0</v>
      </c>
      <c r="V13" s="1301">
        <v>14</v>
      </c>
      <c r="W13" s="1301">
        <v>40</v>
      </c>
      <c r="X13" s="1301">
        <v>0</v>
      </c>
      <c r="Y13" s="1301">
        <v>0</v>
      </c>
      <c r="Z13" s="1301">
        <v>0</v>
      </c>
      <c r="AA13" s="1301">
        <v>1</v>
      </c>
      <c r="AB13" s="1301">
        <v>2</v>
      </c>
      <c r="AC13" s="1301">
        <v>5</v>
      </c>
      <c r="AD13" s="1301">
        <v>0</v>
      </c>
      <c r="AE13" s="1301">
        <v>0</v>
      </c>
      <c r="AF13" s="1301">
        <v>1</v>
      </c>
      <c r="AG13" s="1301">
        <v>22</v>
      </c>
      <c r="AH13" s="1301">
        <v>0</v>
      </c>
      <c r="AI13" s="1301">
        <v>0</v>
      </c>
      <c r="AJ13" s="1301">
        <v>3782</v>
      </c>
    </row>
    <row r="14" spans="1:36" x14ac:dyDescent="0.3">
      <c r="A14" s="1307" t="s">
        <v>748</v>
      </c>
      <c r="B14" s="1307" t="s">
        <v>748</v>
      </c>
      <c r="C14" s="1302" t="s">
        <v>802</v>
      </c>
      <c r="D14" s="1304">
        <v>77</v>
      </c>
      <c r="E14" s="1304">
        <v>5</v>
      </c>
      <c r="F14" s="1304">
        <v>7</v>
      </c>
      <c r="G14" s="1304">
        <v>4</v>
      </c>
      <c r="H14" s="1304">
        <v>7</v>
      </c>
      <c r="I14" s="1304">
        <v>11</v>
      </c>
      <c r="J14" s="1304">
        <v>12</v>
      </c>
      <c r="K14" s="1304">
        <v>4</v>
      </c>
      <c r="L14" s="1304">
        <v>26</v>
      </c>
      <c r="M14" s="1304">
        <v>8</v>
      </c>
      <c r="N14" s="1304">
        <v>0</v>
      </c>
      <c r="O14" s="1304">
        <v>1</v>
      </c>
      <c r="P14" s="1304">
        <v>16</v>
      </c>
      <c r="Q14" s="1304">
        <v>8</v>
      </c>
      <c r="R14" s="1304">
        <v>6</v>
      </c>
      <c r="S14" s="1304">
        <v>0</v>
      </c>
      <c r="T14" s="1304">
        <v>0</v>
      </c>
      <c r="U14" s="1304">
        <v>0</v>
      </c>
      <c r="V14" s="1304">
        <v>5</v>
      </c>
      <c r="W14" s="1304">
        <v>3</v>
      </c>
      <c r="X14" s="1304">
        <v>0</v>
      </c>
      <c r="Y14" s="1304">
        <v>0</v>
      </c>
      <c r="Z14" s="1304">
        <v>0</v>
      </c>
      <c r="AA14" s="1304">
        <v>0</v>
      </c>
      <c r="AB14" s="1304">
        <v>1</v>
      </c>
      <c r="AC14" s="1304">
        <v>0</v>
      </c>
      <c r="AD14" s="1304">
        <v>0</v>
      </c>
      <c r="AE14" s="1304">
        <v>0</v>
      </c>
      <c r="AF14" s="1304">
        <v>0</v>
      </c>
      <c r="AG14" s="1304">
        <v>1</v>
      </c>
      <c r="AH14" s="1304">
        <v>0</v>
      </c>
      <c r="AI14" s="1304">
        <v>0</v>
      </c>
      <c r="AJ14" s="1304">
        <v>202</v>
      </c>
    </row>
    <row r="15" spans="1:36" x14ac:dyDescent="0.3">
      <c r="A15" s="1306" t="s">
        <v>745</v>
      </c>
      <c r="B15" s="1306" t="s">
        <v>745</v>
      </c>
      <c r="C15" s="1302" t="s">
        <v>801</v>
      </c>
      <c r="D15" s="1301">
        <v>345</v>
      </c>
      <c r="E15" s="1301">
        <v>112</v>
      </c>
      <c r="F15" s="1301">
        <v>125</v>
      </c>
      <c r="G15" s="1301">
        <v>66</v>
      </c>
      <c r="H15" s="1301">
        <v>48</v>
      </c>
      <c r="I15" s="1301">
        <v>130</v>
      </c>
      <c r="J15" s="1301">
        <v>119</v>
      </c>
      <c r="K15" s="1301">
        <v>57</v>
      </c>
      <c r="L15" s="1301">
        <v>111</v>
      </c>
      <c r="M15" s="1301">
        <v>190</v>
      </c>
      <c r="N15" s="1301">
        <v>155</v>
      </c>
      <c r="O15" s="1301">
        <v>21</v>
      </c>
      <c r="P15" s="1301">
        <v>103</v>
      </c>
      <c r="Q15" s="1301">
        <v>72</v>
      </c>
      <c r="R15" s="1301">
        <v>23</v>
      </c>
      <c r="S15" s="1301">
        <v>5</v>
      </c>
      <c r="T15" s="1301">
        <v>0</v>
      </c>
      <c r="U15" s="1301">
        <v>0</v>
      </c>
      <c r="V15" s="1301">
        <v>80</v>
      </c>
      <c r="W15" s="1301">
        <v>47</v>
      </c>
      <c r="X15" s="1301">
        <v>4</v>
      </c>
      <c r="Y15" s="1301">
        <v>0</v>
      </c>
      <c r="Z15" s="1301">
        <v>0</v>
      </c>
      <c r="AA15" s="1301">
        <v>23</v>
      </c>
      <c r="AB15" s="1301">
        <v>25</v>
      </c>
      <c r="AC15" s="1301">
        <v>21</v>
      </c>
      <c r="AD15" s="1301">
        <v>3</v>
      </c>
      <c r="AE15" s="1301">
        <v>2</v>
      </c>
      <c r="AF15" s="1301">
        <v>1</v>
      </c>
      <c r="AG15" s="1301">
        <v>9</v>
      </c>
      <c r="AH15" s="1301">
        <v>27</v>
      </c>
      <c r="AI15" s="1301">
        <v>3</v>
      </c>
      <c r="AJ15" s="1301">
        <v>1927</v>
      </c>
    </row>
    <row r="16" spans="1:36" x14ac:dyDescent="0.3">
      <c r="A16" s="1307" t="s">
        <v>745</v>
      </c>
      <c r="B16" s="1307" t="s">
        <v>745</v>
      </c>
      <c r="C16" s="1302" t="s">
        <v>800</v>
      </c>
      <c r="D16" s="1304">
        <v>824</v>
      </c>
      <c r="E16" s="1304">
        <v>196</v>
      </c>
      <c r="F16" s="1304">
        <v>253</v>
      </c>
      <c r="G16" s="1304">
        <v>51</v>
      </c>
      <c r="H16" s="1304">
        <v>80</v>
      </c>
      <c r="I16" s="1304">
        <v>200</v>
      </c>
      <c r="J16" s="1304">
        <v>154</v>
      </c>
      <c r="K16" s="1304">
        <v>134</v>
      </c>
      <c r="L16" s="1304">
        <v>202</v>
      </c>
      <c r="M16" s="1304">
        <v>262</v>
      </c>
      <c r="N16" s="1304">
        <v>277</v>
      </c>
      <c r="O16" s="1304">
        <v>53</v>
      </c>
      <c r="P16" s="1304">
        <v>319</v>
      </c>
      <c r="Q16" s="1304">
        <v>82</v>
      </c>
      <c r="R16" s="1304">
        <v>50</v>
      </c>
      <c r="S16" s="1304">
        <v>1</v>
      </c>
      <c r="T16" s="1304">
        <v>3</v>
      </c>
      <c r="U16" s="1304">
        <v>13</v>
      </c>
      <c r="V16" s="1304">
        <v>103</v>
      </c>
      <c r="W16" s="1304">
        <v>20</v>
      </c>
      <c r="X16" s="1304">
        <v>16</v>
      </c>
      <c r="Y16" s="1304">
        <v>0</v>
      </c>
      <c r="Z16" s="1304">
        <v>0</v>
      </c>
      <c r="AA16" s="1304">
        <v>55</v>
      </c>
      <c r="AB16" s="1304">
        <v>31</v>
      </c>
      <c r="AC16" s="1304">
        <v>29</v>
      </c>
      <c r="AD16" s="1304">
        <v>1</v>
      </c>
      <c r="AE16" s="1304">
        <v>2</v>
      </c>
      <c r="AF16" s="1304">
        <v>7</v>
      </c>
      <c r="AG16" s="1304">
        <v>27</v>
      </c>
      <c r="AH16" s="1304">
        <v>13</v>
      </c>
      <c r="AI16" s="1304">
        <v>17</v>
      </c>
      <c r="AJ16" s="1304">
        <v>3475</v>
      </c>
    </row>
    <row r="17" spans="1:36" x14ac:dyDescent="0.3">
      <c r="A17" s="1303" t="s">
        <v>748</v>
      </c>
      <c r="B17" s="1303" t="s">
        <v>762</v>
      </c>
      <c r="C17" s="1302" t="s">
        <v>799</v>
      </c>
      <c r="D17" s="1301">
        <v>502</v>
      </c>
      <c r="E17" s="1301">
        <v>129</v>
      </c>
      <c r="F17" s="1301">
        <v>118</v>
      </c>
      <c r="G17" s="1301">
        <v>70</v>
      </c>
      <c r="H17" s="1301">
        <v>31</v>
      </c>
      <c r="I17" s="1301">
        <v>145</v>
      </c>
      <c r="J17" s="1301">
        <v>109</v>
      </c>
      <c r="K17" s="1301">
        <v>40</v>
      </c>
      <c r="L17" s="1301">
        <v>133</v>
      </c>
      <c r="M17" s="1301">
        <v>266</v>
      </c>
      <c r="N17" s="1301">
        <v>207</v>
      </c>
      <c r="O17" s="1301">
        <v>41</v>
      </c>
      <c r="P17" s="1301">
        <v>77</v>
      </c>
      <c r="Q17" s="1301">
        <v>95</v>
      </c>
      <c r="R17" s="1301">
        <v>48</v>
      </c>
      <c r="S17" s="1301">
        <v>0</v>
      </c>
      <c r="T17" s="1301">
        <v>0</v>
      </c>
      <c r="U17" s="1301">
        <v>1</v>
      </c>
      <c r="V17" s="1301">
        <v>41</v>
      </c>
      <c r="W17" s="1301">
        <v>48</v>
      </c>
      <c r="X17" s="1301">
        <v>4</v>
      </c>
      <c r="Y17" s="1301">
        <v>0</v>
      </c>
      <c r="Z17" s="1301">
        <v>0</v>
      </c>
      <c r="AA17" s="1301">
        <v>5</v>
      </c>
      <c r="AB17" s="1301">
        <v>15</v>
      </c>
      <c r="AC17" s="1301">
        <v>47</v>
      </c>
      <c r="AD17" s="1301">
        <v>3</v>
      </c>
      <c r="AE17" s="1301">
        <v>4</v>
      </c>
      <c r="AF17" s="1301">
        <v>2</v>
      </c>
      <c r="AG17" s="1301">
        <v>18</v>
      </c>
      <c r="AH17" s="1301">
        <v>4</v>
      </c>
      <c r="AI17" s="1301">
        <v>1</v>
      </c>
      <c r="AJ17" s="1301">
        <v>2204</v>
      </c>
    </row>
    <row r="18" spans="1:36" x14ac:dyDescent="0.3">
      <c r="A18" s="1305" t="s">
        <v>748</v>
      </c>
      <c r="B18" s="1305" t="s">
        <v>762</v>
      </c>
      <c r="C18" s="1302" t="s">
        <v>798</v>
      </c>
      <c r="D18" s="1304">
        <v>217</v>
      </c>
      <c r="E18" s="1304">
        <v>38</v>
      </c>
      <c r="F18" s="1304">
        <v>28</v>
      </c>
      <c r="G18" s="1304">
        <v>53</v>
      </c>
      <c r="H18" s="1304">
        <v>6</v>
      </c>
      <c r="I18" s="1304">
        <v>74</v>
      </c>
      <c r="J18" s="1304">
        <v>30</v>
      </c>
      <c r="K18" s="1304">
        <v>26</v>
      </c>
      <c r="L18" s="1304">
        <v>92</v>
      </c>
      <c r="M18" s="1304">
        <v>41</v>
      </c>
      <c r="N18" s="1304">
        <v>49</v>
      </c>
      <c r="O18" s="1304">
        <v>19</v>
      </c>
      <c r="P18" s="1304">
        <v>9</v>
      </c>
      <c r="Q18" s="1304">
        <v>120</v>
      </c>
      <c r="R18" s="1304">
        <v>40</v>
      </c>
      <c r="S18" s="1304">
        <v>1</v>
      </c>
      <c r="T18" s="1304">
        <v>0</v>
      </c>
      <c r="U18" s="1304">
        <v>0</v>
      </c>
      <c r="V18" s="1304">
        <v>12</v>
      </c>
      <c r="W18" s="1304">
        <v>5</v>
      </c>
      <c r="X18" s="1304">
        <v>0</v>
      </c>
      <c r="Y18" s="1304">
        <v>0</v>
      </c>
      <c r="Z18" s="1304">
        <v>0</v>
      </c>
      <c r="AA18" s="1304">
        <v>1</v>
      </c>
      <c r="AB18" s="1304">
        <v>1</v>
      </c>
      <c r="AC18" s="1304">
        <v>31</v>
      </c>
      <c r="AD18" s="1304">
        <v>0</v>
      </c>
      <c r="AE18" s="1304">
        <v>0</v>
      </c>
      <c r="AF18" s="1304">
        <v>1</v>
      </c>
      <c r="AG18" s="1304">
        <v>17</v>
      </c>
      <c r="AH18" s="1304">
        <v>0</v>
      </c>
      <c r="AI18" s="1304">
        <v>1</v>
      </c>
      <c r="AJ18" s="1304">
        <v>912</v>
      </c>
    </row>
    <row r="19" spans="1:36" x14ac:dyDescent="0.3">
      <c r="A19" s="1306" t="s">
        <v>745</v>
      </c>
      <c r="B19" s="1306" t="s">
        <v>745</v>
      </c>
      <c r="C19" s="1302" t="s">
        <v>797</v>
      </c>
      <c r="D19" s="1301">
        <v>265</v>
      </c>
      <c r="E19" s="1301">
        <v>58</v>
      </c>
      <c r="F19" s="1301">
        <v>168</v>
      </c>
      <c r="G19" s="1301">
        <v>114</v>
      </c>
      <c r="H19" s="1301">
        <v>2</v>
      </c>
      <c r="I19" s="1301">
        <v>69</v>
      </c>
      <c r="J19" s="1301">
        <v>99</v>
      </c>
      <c r="K19" s="1301">
        <v>61</v>
      </c>
      <c r="L19" s="1301">
        <v>49</v>
      </c>
      <c r="M19" s="1301">
        <v>71</v>
      </c>
      <c r="N19" s="1301">
        <v>38</v>
      </c>
      <c r="O19" s="1301">
        <v>11</v>
      </c>
      <c r="P19" s="1301">
        <v>130</v>
      </c>
      <c r="Q19" s="1301">
        <v>57</v>
      </c>
      <c r="R19" s="1301">
        <v>10</v>
      </c>
      <c r="S19" s="1301">
        <v>4</v>
      </c>
      <c r="T19" s="1301">
        <v>1</v>
      </c>
      <c r="U19" s="1301">
        <v>4</v>
      </c>
      <c r="V19" s="1301">
        <v>58</v>
      </c>
      <c r="W19" s="1301">
        <v>30</v>
      </c>
      <c r="X19" s="1301">
        <v>2</v>
      </c>
      <c r="Y19" s="1301">
        <v>0</v>
      </c>
      <c r="Z19" s="1301">
        <v>0</v>
      </c>
      <c r="AA19" s="1301">
        <v>44</v>
      </c>
      <c r="AB19" s="1301">
        <v>13</v>
      </c>
      <c r="AC19" s="1301">
        <v>9</v>
      </c>
      <c r="AD19" s="1301">
        <v>1</v>
      </c>
      <c r="AE19" s="1301">
        <v>1</v>
      </c>
      <c r="AF19" s="1301">
        <v>8</v>
      </c>
      <c r="AG19" s="1301">
        <v>3</v>
      </c>
      <c r="AH19" s="1301">
        <v>34</v>
      </c>
      <c r="AI19" s="1301">
        <v>19</v>
      </c>
      <c r="AJ19" s="1301">
        <v>1433</v>
      </c>
    </row>
    <row r="20" spans="1:36" x14ac:dyDescent="0.3">
      <c r="A20" s="1307" t="s">
        <v>745</v>
      </c>
      <c r="B20" s="1307" t="s">
        <v>745</v>
      </c>
      <c r="C20" s="1302" t="s">
        <v>796</v>
      </c>
      <c r="D20" s="1304">
        <v>633</v>
      </c>
      <c r="E20" s="1304">
        <v>148</v>
      </c>
      <c r="F20" s="1304">
        <v>407</v>
      </c>
      <c r="G20" s="1304">
        <v>64</v>
      </c>
      <c r="H20" s="1304">
        <v>54</v>
      </c>
      <c r="I20" s="1304">
        <v>114</v>
      </c>
      <c r="J20" s="1304">
        <v>138</v>
      </c>
      <c r="K20" s="1304">
        <v>184</v>
      </c>
      <c r="L20" s="1304">
        <v>121</v>
      </c>
      <c r="M20" s="1304">
        <v>304</v>
      </c>
      <c r="N20" s="1304">
        <v>65</v>
      </c>
      <c r="O20" s="1304">
        <v>18</v>
      </c>
      <c r="P20" s="1304">
        <v>421</v>
      </c>
      <c r="Q20" s="1304">
        <v>183</v>
      </c>
      <c r="R20" s="1304">
        <v>71</v>
      </c>
      <c r="S20" s="1304">
        <v>3</v>
      </c>
      <c r="T20" s="1304">
        <v>10</v>
      </c>
      <c r="U20" s="1304">
        <v>1</v>
      </c>
      <c r="V20" s="1304">
        <v>66</v>
      </c>
      <c r="W20" s="1304">
        <v>25</v>
      </c>
      <c r="X20" s="1304">
        <v>1</v>
      </c>
      <c r="Y20" s="1304">
        <v>0</v>
      </c>
      <c r="Z20" s="1304">
        <v>1</v>
      </c>
      <c r="AA20" s="1304">
        <v>41</v>
      </c>
      <c r="AB20" s="1304">
        <v>18</v>
      </c>
      <c r="AC20" s="1304">
        <v>10</v>
      </c>
      <c r="AD20" s="1304">
        <v>4</v>
      </c>
      <c r="AE20" s="1304">
        <v>0</v>
      </c>
      <c r="AF20" s="1304">
        <v>3</v>
      </c>
      <c r="AG20" s="1304">
        <v>4</v>
      </c>
      <c r="AH20" s="1304">
        <v>17</v>
      </c>
      <c r="AI20" s="1304">
        <v>0</v>
      </c>
      <c r="AJ20" s="1304">
        <v>3129</v>
      </c>
    </row>
    <row r="21" spans="1:36" x14ac:dyDescent="0.3">
      <c r="A21" s="1306" t="s">
        <v>745</v>
      </c>
      <c r="B21" s="1306" t="s">
        <v>745</v>
      </c>
      <c r="C21" s="1302" t="s">
        <v>795</v>
      </c>
      <c r="D21" s="1301">
        <v>0</v>
      </c>
      <c r="E21" s="1301">
        <v>0</v>
      </c>
      <c r="F21" s="1301">
        <v>0</v>
      </c>
      <c r="G21" s="1301">
        <v>0</v>
      </c>
      <c r="H21" s="1301">
        <v>0</v>
      </c>
      <c r="I21" s="1301">
        <v>0</v>
      </c>
      <c r="J21" s="1301">
        <v>0</v>
      </c>
      <c r="K21" s="1301">
        <v>0</v>
      </c>
      <c r="L21" s="1301">
        <v>0</v>
      </c>
      <c r="M21" s="1301">
        <v>0</v>
      </c>
      <c r="N21" s="1301">
        <v>0</v>
      </c>
      <c r="O21" s="1301">
        <v>0</v>
      </c>
      <c r="P21" s="1301">
        <v>0</v>
      </c>
      <c r="Q21" s="1301">
        <v>0</v>
      </c>
      <c r="R21" s="1301">
        <v>0</v>
      </c>
      <c r="S21" s="1301">
        <v>0</v>
      </c>
      <c r="T21" s="1301">
        <v>0</v>
      </c>
      <c r="U21" s="1301">
        <v>0</v>
      </c>
      <c r="V21" s="1301">
        <v>0</v>
      </c>
      <c r="W21" s="1301">
        <v>0</v>
      </c>
      <c r="X21" s="1301">
        <v>0</v>
      </c>
      <c r="Y21" s="1301">
        <v>0</v>
      </c>
      <c r="Z21" s="1301">
        <v>0</v>
      </c>
      <c r="AA21" s="1301">
        <v>0</v>
      </c>
      <c r="AB21" s="1301">
        <v>0</v>
      </c>
      <c r="AC21" s="1301">
        <v>0</v>
      </c>
      <c r="AD21" s="1301">
        <v>0</v>
      </c>
      <c r="AE21" s="1301">
        <v>0</v>
      </c>
      <c r="AF21" s="1301">
        <v>0</v>
      </c>
      <c r="AG21" s="1301">
        <v>0</v>
      </c>
      <c r="AH21" s="1301">
        <v>0</v>
      </c>
      <c r="AI21" s="1301">
        <v>0</v>
      </c>
      <c r="AJ21" s="1301">
        <v>0</v>
      </c>
    </row>
    <row r="22" spans="1:36" x14ac:dyDescent="0.3">
      <c r="A22" s="1307" t="s">
        <v>745</v>
      </c>
      <c r="B22" s="1307" t="s">
        <v>745</v>
      </c>
      <c r="C22" s="1302" t="s">
        <v>794</v>
      </c>
      <c r="D22" s="1304">
        <v>0</v>
      </c>
      <c r="E22" s="1304">
        <v>0</v>
      </c>
      <c r="F22" s="1304">
        <v>0</v>
      </c>
      <c r="G22" s="1304">
        <v>0</v>
      </c>
      <c r="H22" s="1304">
        <v>0</v>
      </c>
      <c r="I22" s="1304">
        <v>0</v>
      </c>
      <c r="J22" s="1304">
        <v>0</v>
      </c>
      <c r="K22" s="1304">
        <v>0</v>
      </c>
      <c r="L22" s="1304">
        <v>0</v>
      </c>
      <c r="M22" s="1304">
        <v>0</v>
      </c>
      <c r="N22" s="1304">
        <v>0</v>
      </c>
      <c r="O22" s="1304">
        <v>0</v>
      </c>
      <c r="P22" s="1304">
        <v>0</v>
      </c>
      <c r="Q22" s="1304">
        <v>0</v>
      </c>
      <c r="R22" s="1304">
        <v>0</v>
      </c>
      <c r="S22" s="1304">
        <v>0</v>
      </c>
      <c r="T22" s="1304">
        <v>0</v>
      </c>
      <c r="U22" s="1304">
        <v>0</v>
      </c>
      <c r="V22" s="1304">
        <v>0</v>
      </c>
      <c r="W22" s="1304">
        <v>0</v>
      </c>
      <c r="X22" s="1304">
        <v>0</v>
      </c>
      <c r="Y22" s="1304">
        <v>0</v>
      </c>
      <c r="Z22" s="1304">
        <v>0</v>
      </c>
      <c r="AA22" s="1304">
        <v>0</v>
      </c>
      <c r="AB22" s="1304">
        <v>0</v>
      </c>
      <c r="AC22" s="1304">
        <v>0</v>
      </c>
      <c r="AD22" s="1304">
        <v>0</v>
      </c>
      <c r="AE22" s="1304">
        <v>0</v>
      </c>
      <c r="AF22" s="1304">
        <v>0</v>
      </c>
      <c r="AG22" s="1304">
        <v>0</v>
      </c>
      <c r="AH22" s="1304">
        <v>0</v>
      </c>
      <c r="AI22" s="1304">
        <v>0</v>
      </c>
      <c r="AJ22" s="1304">
        <v>0</v>
      </c>
    </row>
    <row r="23" spans="1:36" x14ac:dyDescent="0.3">
      <c r="A23" s="1306" t="s">
        <v>745</v>
      </c>
      <c r="B23" s="1306" t="s">
        <v>745</v>
      </c>
      <c r="C23" s="1302" t="s">
        <v>793</v>
      </c>
      <c r="D23" s="1301">
        <v>0</v>
      </c>
      <c r="E23" s="1301">
        <v>0</v>
      </c>
      <c r="F23" s="1301">
        <v>0</v>
      </c>
      <c r="G23" s="1301">
        <v>0</v>
      </c>
      <c r="H23" s="1301">
        <v>0</v>
      </c>
      <c r="I23" s="1301">
        <v>6</v>
      </c>
      <c r="J23" s="1301">
        <v>0</v>
      </c>
      <c r="K23" s="1301">
        <v>0</v>
      </c>
      <c r="L23" s="1301">
        <v>0</v>
      </c>
      <c r="M23" s="1301">
        <v>0</v>
      </c>
      <c r="N23" s="1301">
        <v>0</v>
      </c>
      <c r="O23" s="1301">
        <v>0</v>
      </c>
      <c r="P23" s="1301">
        <v>0</v>
      </c>
      <c r="Q23" s="1301">
        <v>0</v>
      </c>
      <c r="R23" s="1301">
        <v>0</v>
      </c>
      <c r="S23" s="1301">
        <v>0</v>
      </c>
      <c r="T23" s="1301">
        <v>0</v>
      </c>
      <c r="U23" s="1301">
        <v>0</v>
      </c>
      <c r="V23" s="1301">
        <v>0</v>
      </c>
      <c r="W23" s="1301">
        <v>0</v>
      </c>
      <c r="X23" s="1301">
        <v>0</v>
      </c>
      <c r="Y23" s="1301">
        <v>0</v>
      </c>
      <c r="Z23" s="1301">
        <v>0</v>
      </c>
      <c r="AA23" s="1301">
        <v>0</v>
      </c>
      <c r="AB23" s="1301">
        <v>0</v>
      </c>
      <c r="AC23" s="1301">
        <v>4</v>
      </c>
      <c r="AD23" s="1301">
        <v>0</v>
      </c>
      <c r="AE23" s="1301">
        <v>0</v>
      </c>
      <c r="AF23" s="1301">
        <v>0</v>
      </c>
      <c r="AG23" s="1301">
        <v>0</v>
      </c>
      <c r="AH23" s="1301">
        <v>0</v>
      </c>
      <c r="AI23" s="1301">
        <v>0</v>
      </c>
      <c r="AJ23" s="1301">
        <v>10</v>
      </c>
    </row>
    <row r="24" spans="1:36" x14ac:dyDescent="0.3">
      <c r="A24" s="1307" t="s">
        <v>745</v>
      </c>
      <c r="B24" s="1307" t="s">
        <v>745</v>
      </c>
      <c r="C24" s="1302" t="s">
        <v>792</v>
      </c>
      <c r="D24" s="1304">
        <v>0</v>
      </c>
      <c r="E24" s="1304">
        <v>0</v>
      </c>
      <c r="F24" s="1304">
        <v>0</v>
      </c>
      <c r="G24" s="1304">
        <v>0</v>
      </c>
      <c r="H24" s="1304">
        <v>0</v>
      </c>
      <c r="I24" s="1304">
        <v>0</v>
      </c>
      <c r="J24" s="1304">
        <v>0</v>
      </c>
      <c r="K24" s="1304">
        <v>0</v>
      </c>
      <c r="L24" s="1304">
        <v>0</v>
      </c>
      <c r="M24" s="1304">
        <v>0</v>
      </c>
      <c r="N24" s="1304">
        <v>0</v>
      </c>
      <c r="O24" s="1304">
        <v>0</v>
      </c>
      <c r="P24" s="1304">
        <v>0</v>
      </c>
      <c r="Q24" s="1304">
        <v>0</v>
      </c>
      <c r="R24" s="1304">
        <v>0</v>
      </c>
      <c r="S24" s="1304">
        <v>0</v>
      </c>
      <c r="T24" s="1304">
        <v>0</v>
      </c>
      <c r="U24" s="1304">
        <v>0</v>
      </c>
      <c r="V24" s="1304">
        <v>0</v>
      </c>
      <c r="W24" s="1304">
        <v>0</v>
      </c>
      <c r="X24" s="1304">
        <v>0</v>
      </c>
      <c r="Y24" s="1304">
        <v>0</v>
      </c>
      <c r="Z24" s="1304">
        <v>0</v>
      </c>
      <c r="AA24" s="1304">
        <v>0</v>
      </c>
      <c r="AB24" s="1304">
        <v>0</v>
      </c>
      <c r="AC24" s="1304">
        <v>0</v>
      </c>
      <c r="AD24" s="1304">
        <v>0</v>
      </c>
      <c r="AE24" s="1304">
        <v>0</v>
      </c>
      <c r="AF24" s="1304">
        <v>0</v>
      </c>
      <c r="AG24" s="1304">
        <v>0</v>
      </c>
      <c r="AH24" s="1304">
        <v>0</v>
      </c>
      <c r="AI24" s="1304">
        <v>0</v>
      </c>
      <c r="AJ24" s="1304">
        <v>0</v>
      </c>
    </row>
    <row r="25" spans="1:36" x14ac:dyDescent="0.3">
      <c r="A25" s="1306" t="s">
        <v>745</v>
      </c>
      <c r="B25" s="1306" t="s">
        <v>745</v>
      </c>
      <c r="C25" s="1302" t="s">
        <v>791</v>
      </c>
      <c r="D25" s="1301">
        <v>11</v>
      </c>
      <c r="E25" s="1301">
        <v>1</v>
      </c>
      <c r="F25" s="1301">
        <v>4</v>
      </c>
      <c r="G25" s="1301">
        <v>8</v>
      </c>
      <c r="H25" s="1301">
        <v>0</v>
      </c>
      <c r="I25" s="1301">
        <v>7</v>
      </c>
      <c r="J25" s="1301">
        <v>4</v>
      </c>
      <c r="K25" s="1301">
        <v>3</v>
      </c>
      <c r="L25" s="1301">
        <v>8</v>
      </c>
      <c r="M25" s="1301">
        <v>29</v>
      </c>
      <c r="N25" s="1301">
        <v>1</v>
      </c>
      <c r="O25" s="1301">
        <v>1</v>
      </c>
      <c r="P25" s="1301">
        <v>16</v>
      </c>
      <c r="Q25" s="1301">
        <v>2</v>
      </c>
      <c r="R25" s="1301">
        <v>0</v>
      </c>
      <c r="S25" s="1301">
        <v>0</v>
      </c>
      <c r="T25" s="1301">
        <v>0</v>
      </c>
      <c r="U25" s="1301">
        <v>0</v>
      </c>
      <c r="V25" s="1301">
        <v>1</v>
      </c>
      <c r="W25" s="1301">
        <v>2</v>
      </c>
      <c r="X25" s="1301">
        <v>0</v>
      </c>
      <c r="Y25" s="1301">
        <v>0</v>
      </c>
      <c r="Z25" s="1301">
        <v>0</v>
      </c>
      <c r="AA25" s="1301">
        <v>4</v>
      </c>
      <c r="AB25" s="1301">
        <v>0</v>
      </c>
      <c r="AC25" s="1301">
        <v>1</v>
      </c>
      <c r="AD25" s="1301">
        <v>0</v>
      </c>
      <c r="AE25" s="1301">
        <v>0</v>
      </c>
      <c r="AF25" s="1301">
        <v>0</v>
      </c>
      <c r="AG25" s="1301">
        <v>0</v>
      </c>
      <c r="AH25" s="1301">
        <v>1</v>
      </c>
      <c r="AI25" s="1301">
        <v>0</v>
      </c>
      <c r="AJ25" s="1301">
        <v>104</v>
      </c>
    </row>
    <row r="26" spans="1:36" x14ac:dyDescent="0.3">
      <c r="A26" s="1307" t="s">
        <v>745</v>
      </c>
      <c r="B26" s="1307" t="s">
        <v>745</v>
      </c>
      <c r="C26" s="1302" t="s">
        <v>790</v>
      </c>
      <c r="D26" s="1304">
        <v>6</v>
      </c>
      <c r="E26" s="1304">
        <v>4</v>
      </c>
      <c r="F26" s="1304">
        <v>7</v>
      </c>
      <c r="G26" s="1304">
        <v>2</v>
      </c>
      <c r="H26" s="1304">
        <v>0</v>
      </c>
      <c r="I26" s="1304">
        <v>2</v>
      </c>
      <c r="J26" s="1304">
        <v>6</v>
      </c>
      <c r="K26" s="1304">
        <v>5</v>
      </c>
      <c r="L26" s="1304">
        <v>6</v>
      </c>
      <c r="M26" s="1304">
        <v>27</v>
      </c>
      <c r="N26" s="1304">
        <v>3</v>
      </c>
      <c r="O26" s="1304">
        <v>0</v>
      </c>
      <c r="P26" s="1304">
        <v>1</v>
      </c>
      <c r="Q26" s="1304">
        <v>1</v>
      </c>
      <c r="R26" s="1304">
        <v>3</v>
      </c>
      <c r="S26" s="1304">
        <v>1</v>
      </c>
      <c r="T26" s="1304">
        <v>0</v>
      </c>
      <c r="U26" s="1304">
        <v>9</v>
      </c>
      <c r="V26" s="1304">
        <v>0</v>
      </c>
      <c r="W26" s="1304">
        <v>1</v>
      </c>
      <c r="X26" s="1304">
        <v>2</v>
      </c>
      <c r="Y26" s="1304">
        <v>0</v>
      </c>
      <c r="Z26" s="1304">
        <v>0</v>
      </c>
      <c r="AA26" s="1304">
        <v>1</v>
      </c>
      <c r="AB26" s="1304">
        <v>0</v>
      </c>
      <c r="AC26" s="1304">
        <v>1</v>
      </c>
      <c r="AD26" s="1304">
        <v>0</v>
      </c>
      <c r="AE26" s="1304">
        <v>0</v>
      </c>
      <c r="AF26" s="1304">
        <v>0</v>
      </c>
      <c r="AG26" s="1304">
        <v>0</v>
      </c>
      <c r="AH26" s="1304">
        <v>0</v>
      </c>
      <c r="AI26" s="1304">
        <v>0</v>
      </c>
      <c r="AJ26" s="1304">
        <v>88</v>
      </c>
    </row>
    <row r="27" spans="1:36" x14ac:dyDescent="0.3">
      <c r="A27" s="1306" t="s">
        <v>745</v>
      </c>
      <c r="B27" s="1306" t="s">
        <v>745</v>
      </c>
      <c r="C27" s="1302" t="s">
        <v>789</v>
      </c>
      <c r="D27" s="1301">
        <v>401</v>
      </c>
      <c r="E27" s="1301">
        <v>91</v>
      </c>
      <c r="F27" s="1301">
        <v>186</v>
      </c>
      <c r="G27" s="1301">
        <v>109</v>
      </c>
      <c r="H27" s="1301">
        <v>22</v>
      </c>
      <c r="I27" s="1301">
        <v>296</v>
      </c>
      <c r="J27" s="1301">
        <v>166</v>
      </c>
      <c r="K27" s="1301">
        <v>107</v>
      </c>
      <c r="L27" s="1301">
        <v>482</v>
      </c>
      <c r="M27" s="1301">
        <v>323</v>
      </c>
      <c r="N27" s="1301">
        <v>609</v>
      </c>
      <c r="O27" s="1301">
        <v>57</v>
      </c>
      <c r="P27" s="1301">
        <v>241</v>
      </c>
      <c r="Q27" s="1301">
        <v>128</v>
      </c>
      <c r="R27" s="1301">
        <v>36</v>
      </c>
      <c r="S27" s="1301">
        <v>1</v>
      </c>
      <c r="T27" s="1301">
        <v>1</v>
      </c>
      <c r="U27" s="1301">
        <v>1</v>
      </c>
      <c r="V27" s="1301">
        <v>51</v>
      </c>
      <c r="W27" s="1301">
        <v>89</v>
      </c>
      <c r="X27" s="1301">
        <v>3</v>
      </c>
      <c r="Y27" s="1301">
        <v>0</v>
      </c>
      <c r="Z27" s="1301">
        <v>2</v>
      </c>
      <c r="AA27" s="1301">
        <v>27</v>
      </c>
      <c r="AB27" s="1301">
        <v>40</v>
      </c>
      <c r="AC27" s="1301">
        <v>2</v>
      </c>
      <c r="AD27" s="1301">
        <v>0</v>
      </c>
      <c r="AE27" s="1301">
        <v>5</v>
      </c>
      <c r="AF27" s="1301">
        <v>1</v>
      </c>
      <c r="AG27" s="1301">
        <v>0</v>
      </c>
      <c r="AH27" s="1301">
        <v>13</v>
      </c>
      <c r="AI27" s="1301">
        <v>8</v>
      </c>
      <c r="AJ27" s="1301">
        <v>3498</v>
      </c>
    </row>
    <row r="28" spans="1:36" x14ac:dyDescent="0.3">
      <c r="A28" s="1307" t="s">
        <v>745</v>
      </c>
      <c r="B28" s="1307" t="s">
        <v>745</v>
      </c>
      <c r="C28" s="1302" t="s">
        <v>788</v>
      </c>
      <c r="D28" s="1304">
        <v>724</v>
      </c>
      <c r="E28" s="1304">
        <v>212</v>
      </c>
      <c r="F28" s="1304">
        <v>243</v>
      </c>
      <c r="G28" s="1304">
        <v>345</v>
      </c>
      <c r="H28" s="1304">
        <v>77</v>
      </c>
      <c r="I28" s="1304">
        <v>133</v>
      </c>
      <c r="J28" s="1304">
        <v>257</v>
      </c>
      <c r="K28" s="1304">
        <v>219</v>
      </c>
      <c r="L28" s="1304">
        <v>567</v>
      </c>
      <c r="M28" s="1304">
        <v>470</v>
      </c>
      <c r="N28" s="1304">
        <v>337</v>
      </c>
      <c r="O28" s="1304">
        <v>72</v>
      </c>
      <c r="P28" s="1304">
        <v>467</v>
      </c>
      <c r="Q28" s="1304">
        <v>245</v>
      </c>
      <c r="R28" s="1304">
        <v>61</v>
      </c>
      <c r="S28" s="1304">
        <v>10</v>
      </c>
      <c r="T28" s="1304">
        <v>7</v>
      </c>
      <c r="U28" s="1304">
        <v>16</v>
      </c>
      <c r="V28" s="1304">
        <v>69</v>
      </c>
      <c r="W28" s="1304">
        <v>68</v>
      </c>
      <c r="X28" s="1304">
        <v>48</v>
      </c>
      <c r="Y28" s="1304">
        <v>0</v>
      </c>
      <c r="Z28" s="1304">
        <v>0</v>
      </c>
      <c r="AA28" s="1304">
        <v>190</v>
      </c>
      <c r="AB28" s="1304">
        <v>60</v>
      </c>
      <c r="AC28" s="1304">
        <v>36</v>
      </c>
      <c r="AD28" s="1304">
        <v>1</v>
      </c>
      <c r="AE28" s="1304">
        <v>8</v>
      </c>
      <c r="AF28" s="1304">
        <v>3</v>
      </c>
      <c r="AG28" s="1304">
        <v>4</v>
      </c>
      <c r="AH28" s="1304">
        <v>2</v>
      </c>
      <c r="AI28" s="1304">
        <v>16</v>
      </c>
      <c r="AJ28" s="1304">
        <v>4967</v>
      </c>
    </row>
    <row r="29" spans="1:36" x14ac:dyDescent="0.3">
      <c r="A29" s="1306" t="s">
        <v>745</v>
      </c>
      <c r="B29" s="1306" t="s">
        <v>745</v>
      </c>
      <c r="C29" s="1302" t="s">
        <v>787</v>
      </c>
      <c r="D29" s="1301">
        <v>4</v>
      </c>
      <c r="E29" s="1301">
        <v>7</v>
      </c>
      <c r="F29" s="1301">
        <v>2</v>
      </c>
      <c r="G29" s="1301">
        <v>0</v>
      </c>
      <c r="H29" s="1301">
        <v>1</v>
      </c>
      <c r="I29" s="1301">
        <v>3</v>
      </c>
      <c r="J29" s="1301">
        <v>0</v>
      </c>
      <c r="K29" s="1301">
        <v>1</v>
      </c>
      <c r="L29" s="1301">
        <v>3</v>
      </c>
      <c r="M29" s="1301">
        <v>0</v>
      </c>
      <c r="N29" s="1301">
        <v>0</v>
      </c>
      <c r="O29" s="1301">
        <v>0</v>
      </c>
      <c r="P29" s="1301">
        <v>0</v>
      </c>
      <c r="Q29" s="1301">
        <v>0</v>
      </c>
      <c r="R29" s="1301">
        <v>0</v>
      </c>
      <c r="S29" s="1301">
        <v>0</v>
      </c>
      <c r="T29" s="1301">
        <v>0</v>
      </c>
      <c r="U29" s="1301">
        <v>0</v>
      </c>
      <c r="V29" s="1301">
        <v>1</v>
      </c>
      <c r="W29" s="1301">
        <v>0</v>
      </c>
      <c r="X29" s="1301">
        <v>0</v>
      </c>
      <c r="Y29" s="1301">
        <v>0</v>
      </c>
      <c r="Z29" s="1301">
        <v>0</v>
      </c>
      <c r="AA29" s="1301">
        <v>0</v>
      </c>
      <c r="AB29" s="1301">
        <v>0</v>
      </c>
      <c r="AC29" s="1301">
        <v>0</v>
      </c>
      <c r="AD29" s="1301">
        <v>0</v>
      </c>
      <c r="AE29" s="1301">
        <v>0</v>
      </c>
      <c r="AF29" s="1301">
        <v>0</v>
      </c>
      <c r="AG29" s="1301">
        <v>0</v>
      </c>
      <c r="AH29" s="1301">
        <v>1</v>
      </c>
      <c r="AI29" s="1301">
        <v>0</v>
      </c>
      <c r="AJ29" s="1301">
        <v>23</v>
      </c>
    </row>
    <row r="30" spans="1:36" x14ac:dyDescent="0.3">
      <c r="A30" s="1307" t="s">
        <v>745</v>
      </c>
      <c r="B30" s="1307" t="s">
        <v>745</v>
      </c>
      <c r="C30" s="1302" t="s">
        <v>786</v>
      </c>
      <c r="D30" s="1304">
        <v>1</v>
      </c>
      <c r="E30" s="1304">
        <v>6</v>
      </c>
      <c r="F30" s="1304">
        <v>4</v>
      </c>
      <c r="G30" s="1304">
        <v>2</v>
      </c>
      <c r="H30" s="1304">
        <v>0</v>
      </c>
      <c r="I30" s="1304">
        <v>1</v>
      </c>
      <c r="J30" s="1304">
        <v>0</v>
      </c>
      <c r="K30" s="1304">
        <v>6</v>
      </c>
      <c r="L30" s="1304">
        <v>2</v>
      </c>
      <c r="M30" s="1304">
        <v>0</v>
      </c>
      <c r="N30" s="1304">
        <v>3</v>
      </c>
      <c r="O30" s="1304">
        <v>0</v>
      </c>
      <c r="P30" s="1304">
        <v>0</v>
      </c>
      <c r="Q30" s="1304">
        <v>0</v>
      </c>
      <c r="R30" s="1304">
        <v>0</v>
      </c>
      <c r="S30" s="1304">
        <v>1</v>
      </c>
      <c r="T30" s="1304">
        <v>0</v>
      </c>
      <c r="U30" s="1304">
        <v>1</v>
      </c>
      <c r="V30" s="1304">
        <v>0</v>
      </c>
      <c r="W30" s="1304">
        <v>0</v>
      </c>
      <c r="X30" s="1304">
        <v>0</v>
      </c>
      <c r="Y30" s="1304">
        <v>0</v>
      </c>
      <c r="Z30" s="1304">
        <v>0</v>
      </c>
      <c r="AA30" s="1304">
        <v>0</v>
      </c>
      <c r="AB30" s="1304">
        <v>0</v>
      </c>
      <c r="AC30" s="1304">
        <v>0</v>
      </c>
      <c r="AD30" s="1304">
        <v>0</v>
      </c>
      <c r="AE30" s="1304">
        <v>0</v>
      </c>
      <c r="AF30" s="1304">
        <v>0</v>
      </c>
      <c r="AG30" s="1304">
        <v>0</v>
      </c>
      <c r="AH30" s="1304">
        <v>0</v>
      </c>
      <c r="AI30" s="1304">
        <v>0</v>
      </c>
      <c r="AJ30" s="1304">
        <v>27</v>
      </c>
    </row>
    <row r="31" spans="1:36" x14ac:dyDescent="0.3">
      <c r="A31" s="1306" t="s">
        <v>745</v>
      </c>
      <c r="B31" s="1306" t="s">
        <v>745</v>
      </c>
      <c r="C31" s="1302" t="s">
        <v>785</v>
      </c>
      <c r="D31" s="1301">
        <v>210</v>
      </c>
      <c r="E31" s="1301">
        <v>63</v>
      </c>
      <c r="F31" s="1301">
        <v>38</v>
      </c>
      <c r="G31" s="1301">
        <v>7</v>
      </c>
      <c r="H31" s="1301">
        <v>20</v>
      </c>
      <c r="I31" s="1301">
        <v>17</v>
      </c>
      <c r="J31" s="1301">
        <v>13</v>
      </c>
      <c r="K31" s="1301">
        <v>19</v>
      </c>
      <c r="L31" s="1301">
        <v>126</v>
      </c>
      <c r="M31" s="1301">
        <v>22</v>
      </c>
      <c r="N31" s="1301">
        <v>8</v>
      </c>
      <c r="O31" s="1301">
        <v>0</v>
      </c>
      <c r="P31" s="1301">
        <v>10</v>
      </c>
      <c r="Q31" s="1301">
        <v>47</v>
      </c>
      <c r="R31" s="1301">
        <v>4</v>
      </c>
      <c r="S31" s="1301">
        <v>0</v>
      </c>
      <c r="T31" s="1301">
        <v>0</v>
      </c>
      <c r="U31" s="1301">
        <v>0</v>
      </c>
      <c r="V31" s="1301">
        <v>7</v>
      </c>
      <c r="W31" s="1301">
        <v>10</v>
      </c>
      <c r="X31" s="1301">
        <v>0</v>
      </c>
      <c r="Y31" s="1301">
        <v>0</v>
      </c>
      <c r="Z31" s="1301">
        <v>0</v>
      </c>
      <c r="AA31" s="1301">
        <v>0</v>
      </c>
      <c r="AB31" s="1301">
        <v>1</v>
      </c>
      <c r="AC31" s="1301">
        <v>5</v>
      </c>
      <c r="AD31" s="1301">
        <v>0</v>
      </c>
      <c r="AE31" s="1301">
        <v>0</v>
      </c>
      <c r="AF31" s="1301">
        <v>0</v>
      </c>
      <c r="AG31" s="1301">
        <v>11</v>
      </c>
      <c r="AH31" s="1301">
        <v>2</v>
      </c>
      <c r="AI31" s="1301">
        <v>0</v>
      </c>
      <c r="AJ31" s="1301">
        <v>640</v>
      </c>
    </row>
    <row r="32" spans="1:36" x14ac:dyDescent="0.3">
      <c r="A32" s="1307" t="s">
        <v>745</v>
      </c>
      <c r="B32" s="1307" t="s">
        <v>745</v>
      </c>
      <c r="C32" s="1302" t="s">
        <v>784</v>
      </c>
      <c r="D32" s="1304">
        <v>574</v>
      </c>
      <c r="E32" s="1304">
        <v>176</v>
      </c>
      <c r="F32" s="1304">
        <v>36</v>
      </c>
      <c r="G32" s="1304">
        <v>19</v>
      </c>
      <c r="H32" s="1304">
        <v>61</v>
      </c>
      <c r="I32" s="1304">
        <v>24</v>
      </c>
      <c r="J32" s="1304">
        <v>10</v>
      </c>
      <c r="K32" s="1304">
        <v>17</v>
      </c>
      <c r="L32" s="1304">
        <v>143</v>
      </c>
      <c r="M32" s="1304">
        <v>45</v>
      </c>
      <c r="N32" s="1304">
        <v>9</v>
      </c>
      <c r="O32" s="1304">
        <v>12</v>
      </c>
      <c r="P32" s="1304">
        <v>131</v>
      </c>
      <c r="Q32" s="1304">
        <v>108</v>
      </c>
      <c r="R32" s="1304">
        <v>10</v>
      </c>
      <c r="S32" s="1304">
        <v>0</v>
      </c>
      <c r="T32" s="1304">
        <v>0</v>
      </c>
      <c r="U32" s="1304">
        <v>3</v>
      </c>
      <c r="V32" s="1304">
        <v>11</v>
      </c>
      <c r="W32" s="1304">
        <v>5</v>
      </c>
      <c r="X32" s="1304">
        <v>0</v>
      </c>
      <c r="Y32" s="1304">
        <v>0</v>
      </c>
      <c r="Z32" s="1304">
        <v>0</v>
      </c>
      <c r="AA32" s="1304">
        <v>0</v>
      </c>
      <c r="AB32" s="1304">
        <v>3</v>
      </c>
      <c r="AC32" s="1304">
        <v>3</v>
      </c>
      <c r="AD32" s="1304">
        <v>0</v>
      </c>
      <c r="AE32" s="1304">
        <v>0</v>
      </c>
      <c r="AF32" s="1304">
        <v>0</v>
      </c>
      <c r="AG32" s="1304">
        <v>7</v>
      </c>
      <c r="AH32" s="1304">
        <v>0</v>
      </c>
      <c r="AI32" s="1304">
        <v>0</v>
      </c>
      <c r="AJ32" s="1304">
        <v>1407</v>
      </c>
    </row>
    <row r="33" spans="1:36" x14ac:dyDescent="0.3">
      <c r="A33" s="1306" t="s">
        <v>724</v>
      </c>
      <c r="B33" s="1306" t="s">
        <v>724</v>
      </c>
      <c r="C33" s="1302" t="s">
        <v>783</v>
      </c>
      <c r="D33" s="1301">
        <v>0</v>
      </c>
      <c r="E33" s="1301">
        <v>0</v>
      </c>
      <c r="F33" s="1301">
        <v>0</v>
      </c>
      <c r="G33" s="1301">
        <v>0</v>
      </c>
      <c r="H33" s="1301">
        <v>0</v>
      </c>
      <c r="I33" s="1301">
        <v>0</v>
      </c>
      <c r="J33" s="1301">
        <v>0</v>
      </c>
      <c r="K33" s="1301">
        <v>0</v>
      </c>
      <c r="L33" s="1301">
        <v>0</v>
      </c>
      <c r="M33" s="1301">
        <v>0</v>
      </c>
      <c r="N33" s="1301">
        <v>0</v>
      </c>
      <c r="O33" s="1301">
        <v>0</v>
      </c>
      <c r="P33" s="1301">
        <v>0</v>
      </c>
      <c r="Q33" s="1301">
        <v>0</v>
      </c>
      <c r="R33" s="1301">
        <v>0</v>
      </c>
      <c r="S33" s="1301">
        <v>0</v>
      </c>
      <c r="T33" s="1301">
        <v>0</v>
      </c>
      <c r="U33" s="1301">
        <v>0</v>
      </c>
      <c r="V33" s="1301">
        <v>0</v>
      </c>
      <c r="W33" s="1301">
        <v>0</v>
      </c>
      <c r="X33" s="1301">
        <v>0</v>
      </c>
      <c r="Y33" s="1301">
        <v>0</v>
      </c>
      <c r="Z33" s="1301">
        <v>0</v>
      </c>
      <c r="AA33" s="1301">
        <v>0</v>
      </c>
      <c r="AB33" s="1301">
        <v>0</v>
      </c>
      <c r="AC33" s="1301">
        <v>0</v>
      </c>
      <c r="AD33" s="1301">
        <v>0</v>
      </c>
      <c r="AE33" s="1301">
        <v>0</v>
      </c>
      <c r="AF33" s="1301">
        <v>0</v>
      </c>
      <c r="AG33" s="1301">
        <v>0</v>
      </c>
      <c r="AH33" s="1301">
        <v>0</v>
      </c>
      <c r="AI33" s="1301">
        <v>0</v>
      </c>
      <c r="AJ33" s="1301">
        <v>0</v>
      </c>
    </row>
    <row r="34" spans="1:36" x14ac:dyDescent="0.3">
      <c r="A34" s="1307" t="s">
        <v>724</v>
      </c>
      <c r="B34" s="1307" t="s">
        <v>724</v>
      </c>
      <c r="C34" s="1302" t="s">
        <v>782</v>
      </c>
      <c r="D34" s="1304">
        <v>0</v>
      </c>
      <c r="E34" s="1304">
        <v>0</v>
      </c>
      <c r="F34" s="1304">
        <v>0</v>
      </c>
      <c r="G34" s="1304">
        <v>0</v>
      </c>
      <c r="H34" s="1304">
        <v>0</v>
      </c>
      <c r="I34" s="1304">
        <v>0</v>
      </c>
      <c r="J34" s="1304">
        <v>0</v>
      </c>
      <c r="K34" s="1304">
        <v>0</v>
      </c>
      <c r="L34" s="1304">
        <v>0</v>
      </c>
      <c r="M34" s="1304">
        <v>0</v>
      </c>
      <c r="N34" s="1304">
        <v>0</v>
      </c>
      <c r="O34" s="1304">
        <v>0</v>
      </c>
      <c r="P34" s="1304">
        <v>0</v>
      </c>
      <c r="Q34" s="1304">
        <v>0</v>
      </c>
      <c r="R34" s="1304">
        <v>0</v>
      </c>
      <c r="S34" s="1304">
        <v>0</v>
      </c>
      <c r="T34" s="1304">
        <v>0</v>
      </c>
      <c r="U34" s="1304">
        <v>0</v>
      </c>
      <c r="V34" s="1304">
        <v>0</v>
      </c>
      <c r="W34" s="1304">
        <v>0</v>
      </c>
      <c r="X34" s="1304">
        <v>0</v>
      </c>
      <c r="Y34" s="1304">
        <v>0</v>
      </c>
      <c r="Z34" s="1304">
        <v>0</v>
      </c>
      <c r="AA34" s="1304">
        <v>0</v>
      </c>
      <c r="AB34" s="1304">
        <v>0</v>
      </c>
      <c r="AC34" s="1304">
        <v>0</v>
      </c>
      <c r="AD34" s="1304">
        <v>0</v>
      </c>
      <c r="AE34" s="1304">
        <v>0</v>
      </c>
      <c r="AF34" s="1304">
        <v>0</v>
      </c>
      <c r="AG34" s="1304">
        <v>0</v>
      </c>
      <c r="AH34" s="1304">
        <v>0</v>
      </c>
      <c r="AI34" s="1304">
        <v>0</v>
      </c>
      <c r="AJ34" s="1304">
        <v>0</v>
      </c>
    </row>
    <row r="35" spans="1:36" x14ac:dyDescent="0.3">
      <c r="A35" s="1306" t="s">
        <v>724</v>
      </c>
      <c r="B35" s="1306" t="s">
        <v>724</v>
      </c>
      <c r="C35" s="1302" t="s">
        <v>781</v>
      </c>
      <c r="D35" s="1301">
        <v>24</v>
      </c>
      <c r="E35" s="1301">
        <v>3</v>
      </c>
      <c r="F35" s="1301">
        <v>0</v>
      </c>
      <c r="G35" s="1301">
        <v>0</v>
      </c>
      <c r="H35" s="1301">
        <v>0</v>
      </c>
      <c r="I35" s="1301">
        <v>1</v>
      </c>
      <c r="J35" s="1301">
        <v>2</v>
      </c>
      <c r="K35" s="1301">
        <v>1</v>
      </c>
      <c r="L35" s="1301">
        <v>7</v>
      </c>
      <c r="M35" s="1301">
        <v>0</v>
      </c>
      <c r="N35" s="1301">
        <v>0</v>
      </c>
      <c r="O35" s="1301">
        <v>0</v>
      </c>
      <c r="P35" s="1301">
        <v>0</v>
      </c>
      <c r="Q35" s="1301">
        <v>1</v>
      </c>
      <c r="R35" s="1301">
        <v>0</v>
      </c>
      <c r="S35" s="1301">
        <v>0</v>
      </c>
      <c r="T35" s="1301">
        <v>0</v>
      </c>
      <c r="U35" s="1301">
        <v>0</v>
      </c>
      <c r="V35" s="1301">
        <v>0</v>
      </c>
      <c r="W35" s="1301">
        <v>0</v>
      </c>
      <c r="X35" s="1301">
        <v>0</v>
      </c>
      <c r="Y35" s="1301">
        <v>0</v>
      </c>
      <c r="Z35" s="1301">
        <v>0</v>
      </c>
      <c r="AA35" s="1301">
        <v>0</v>
      </c>
      <c r="AB35" s="1301">
        <v>1</v>
      </c>
      <c r="AC35" s="1301">
        <v>0</v>
      </c>
      <c r="AD35" s="1301">
        <v>0</v>
      </c>
      <c r="AE35" s="1301">
        <v>0</v>
      </c>
      <c r="AF35" s="1301">
        <v>0</v>
      </c>
      <c r="AG35" s="1301">
        <v>1</v>
      </c>
      <c r="AH35" s="1301">
        <v>0</v>
      </c>
      <c r="AI35" s="1301">
        <v>0</v>
      </c>
      <c r="AJ35" s="1301">
        <v>41</v>
      </c>
    </row>
    <row r="36" spans="1:36" x14ac:dyDescent="0.3">
      <c r="A36" s="1307" t="s">
        <v>724</v>
      </c>
      <c r="B36" s="1307" t="s">
        <v>724</v>
      </c>
      <c r="C36" s="1302" t="s">
        <v>780</v>
      </c>
      <c r="D36" s="1304">
        <v>1</v>
      </c>
      <c r="E36" s="1304">
        <v>4</v>
      </c>
      <c r="F36" s="1304">
        <v>0</v>
      </c>
      <c r="G36" s="1304">
        <v>0</v>
      </c>
      <c r="H36" s="1304">
        <v>1</v>
      </c>
      <c r="I36" s="1304">
        <v>0</v>
      </c>
      <c r="J36" s="1304">
        <v>0</v>
      </c>
      <c r="K36" s="1304">
        <v>0</v>
      </c>
      <c r="L36" s="1304">
        <v>0</v>
      </c>
      <c r="M36" s="1304">
        <v>0</v>
      </c>
      <c r="N36" s="1304">
        <v>0</v>
      </c>
      <c r="O36" s="1304">
        <v>0</v>
      </c>
      <c r="P36" s="1304">
        <v>0</v>
      </c>
      <c r="Q36" s="1304">
        <v>5</v>
      </c>
      <c r="R36" s="1304">
        <v>0</v>
      </c>
      <c r="S36" s="1304">
        <v>0</v>
      </c>
      <c r="T36" s="1304">
        <v>0</v>
      </c>
      <c r="U36" s="1304">
        <v>0</v>
      </c>
      <c r="V36" s="1304">
        <v>0</v>
      </c>
      <c r="W36" s="1304">
        <v>0</v>
      </c>
      <c r="X36" s="1304">
        <v>0</v>
      </c>
      <c r="Y36" s="1304">
        <v>0</v>
      </c>
      <c r="Z36" s="1304">
        <v>0</v>
      </c>
      <c r="AA36" s="1304">
        <v>0</v>
      </c>
      <c r="AB36" s="1304">
        <v>2</v>
      </c>
      <c r="AC36" s="1304">
        <v>0</v>
      </c>
      <c r="AD36" s="1304">
        <v>0</v>
      </c>
      <c r="AE36" s="1304">
        <v>0</v>
      </c>
      <c r="AF36" s="1304">
        <v>0</v>
      </c>
      <c r="AG36" s="1304">
        <v>0</v>
      </c>
      <c r="AH36" s="1304">
        <v>0</v>
      </c>
      <c r="AI36" s="1304">
        <v>0</v>
      </c>
      <c r="AJ36" s="1304">
        <v>13</v>
      </c>
    </row>
    <row r="37" spans="1:36" x14ac:dyDescent="0.3">
      <c r="A37" s="1306" t="s">
        <v>724</v>
      </c>
      <c r="B37" s="1306" t="s">
        <v>724</v>
      </c>
      <c r="C37" s="1302" t="s">
        <v>779</v>
      </c>
      <c r="D37" s="1301">
        <v>5</v>
      </c>
      <c r="E37" s="1301">
        <v>1</v>
      </c>
      <c r="F37" s="1301">
        <v>1</v>
      </c>
      <c r="G37" s="1301">
        <v>0</v>
      </c>
      <c r="H37" s="1301">
        <v>0</v>
      </c>
      <c r="I37" s="1301">
        <v>9</v>
      </c>
      <c r="J37" s="1301">
        <v>1</v>
      </c>
      <c r="K37" s="1301">
        <v>1</v>
      </c>
      <c r="L37" s="1301">
        <v>13</v>
      </c>
      <c r="M37" s="1301">
        <v>3</v>
      </c>
      <c r="N37" s="1301">
        <v>2</v>
      </c>
      <c r="O37" s="1301">
        <v>0</v>
      </c>
      <c r="P37" s="1301">
        <v>2</v>
      </c>
      <c r="Q37" s="1301">
        <v>2</v>
      </c>
      <c r="R37" s="1301">
        <v>1</v>
      </c>
      <c r="S37" s="1301">
        <v>1</v>
      </c>
      <c r="T37" s="1301">
        <v>0</v>
      </c>
      <c r="U37" s="1301">
        <v>0</v>
      </c>
      <c r="V37" s="1301">
        <v>0</v>
      </c>
      <c r="W37" s="1301">
        <v>0</v>
      </c>
      <c r="X37" s="1301">
        <v>2</v>
      </c>
      <c r="Y37" s="1301">
        <v>0</v>
      </c>
      <c r="Z37" s="1301">
        <v>0</v>
      </c>
      <c r="AA37" s="1301">
        <v>6</v>
      </c>
      <c r="AB37" s="1301">
        <v>0</v>
      </c>
      <c r="AC37" s="1301">
        <v>1</v>
      </c>
      <c r="AD37" s="1301">
        <v>0</v>
      </c>
      <c r="AE37" s="1301">
        <v>0</v>
      </c>
      <c r="AF37" s="1301">
        <v>0</v>
      </c>
      <c r="AG37" s="1301">
        <v>3</v>
      </c>
      <c r="AH37" s="1301">
        <v>0</v>
      </c>
      <c r="AI37" s="1301">
        <v>0</v>
      </c>
      <c r="AJ37" s="1301">
        <v>54</v>
      </c>
    </row>
    <row r="38" spans="1:36" x14ac:dyDescent="0.3">
      <c r="A38" s="1305" t="s">
        <v>778</v>
      </c>
      <c r="B38" s="1305" t="s">
        <v>778</v>
      </c>
      <c r="C38" s="1302" t="s">
        <v>777</v>
      </c>
      <c r="D38" s="1304">
        <v>8</v>
      </c>
      <c r="E38" s="1304">
        <v>1</v>
      </c>
      <c r="F38" s="1304">
        <v>2</v>
      </c>
      <c r="G38" s="1304">
        <v>3</v>
      </c>
      <c r="H38" s="1304">
        <v>0</v>
      </c>
      <c r="I38" s="1304">
        <v>0</v>
      </c>
      <c r="J38" s="1304">
        <v>0</v>
      </c>
      <c r="K38" s="1304">
        <v>0</v>
      </c>
      <c r="L38" s="1304">
        <v>90</v>
      </c>
      <c r="M38" s="1304">
        <v>80</v>
      </c>
      <c r="N38" s="1304">
        <v>68</v>
      </c>
      <c r="O38" s="1304">
        <v>2</v>
      </c>
      <c r="P38" s="1304">
        <v>0</v>
      </c>
      <c r="Q38" s="1304">
        <v>1</v>
      </c>
      <c r="R38" s="1304">
        <v>19</v>
      </c>
      <c r="S38" s="1304">
        <v>0</v>
      </c>
      <c r="T38" s="1304">
        <v>0</v>
      </c>
      <c r="U38" s="1304">
        <v>0</v>
      </c>
      <c r="V38" s="1304">
        <v>0</v>
      </c>
      <c r="W38" s="1304">
        <v>0</v>
      </c>
      <c r="X38" s="1304">
        <v>0</v>
      </c>
      <c r="Y38" s="1304">
        <v>0</v>
      </c>
      <c r="Z38" s="1304">
        <v>0</v>
      </c>
      <c r="AA38" s="1304">
        <v>0</v>
      </c>
      <c r="AB38" s="1304">
        <v>0</v>
      </c>
      <c r="AC38" s="1304">
        <v>0</v>
      </c>
      <c r="AD38" s="1304">
        <v>0</v>
      </c>
      <c r="AE38" s="1304">
        <v>0</v>
      </c>
      <c r="AF38" s="1304">
        <v>0</v>
      </c>
      <c r="AG38" s="1304">
        <v>0</v>
      </c>
      <c r="AH38" s="1304">
        <v>0</v>
      </c>
      <c r="AI38" s="1304">
        <v>0</v>
      </c>
      <c r="AJ38" s="1304">
        <v>274</v>
      </c>
    </row>
    <row r="39" spans="1:36" x14ac:dyDescent="0.3">
      <c r="A39" s="1306" t="s">
        <v>728</v>
      </c>
      <c r="B39" s="1306" t="s">
        <v>728</v>
      </c>
      <c r="C39" s="1302" t="s">
        <v>776</v>
      </c>
      <c r="D39" s="1301">
        <v>5</v>
      </c>
      <c r="E39" s="1301">
        <v>0</v>
      </c>
      <c r="F39" s="1301">
        <v>0</v>
      </c>
      <c r="G39" s="1301">
        <v>0</v>
      </c>
      <c r="H39" s="1301">
        <v>0</v>
      </c>
      <c r="I39" s="1301">
        <v>3</v>
      </c>
      <c r="J39" s="1301">
        <v>0</v>
      </c>
      <c r="K39" s="1301">
        <v>2</v>
      </c>
      <c r="L39" s="1301">
        <v>2</v>
      </c>
      <c r="M39" s="1301">
        <v>0</v>
      </c>
      <c r="N39" s="1301">
        <v>1</v>
      </c>
      <c r="O39" s="1301">
        <v>0</v>
      </c>
      <c r="P39" s="1301">
        <v>3</v>
      </c>
      <c r="Q39" s="1301">
        <v>3</v>
      </c>
      <c r="R39" s="1301">
        <v>3</v>
      </c>
      <c r="S39" s="1301">
        <v>0</v>
      </c>
      <c r="T39" s="1301">
        <v>0</v>
      </c>
      <c r="U39" s="1301">
        <v>0</v>
      </c>
      <c r="V39" s="1301">
        <v>0</v>
      </c>
      <c r="W39" s="1301">
        <v>1</v>
      </c>
      <c r="X39" s="1301">
        <v>0</v>
      </c>
      <c r="Y39" s="1301">
        <v>0</v>
      </c>
      <c r="Z39" s="1301">
        <v>0</v>
      </c>
      <c r="AA39" s="1301">
        <v>0</v>
      </c>
      <c r="AB39" s="1301">
        <v>0</v>
      </c>
      <c r="AC39" s="1301">
        <v>0</v>
      </c>
      <c r="AD39" s="1301">
        <v>0</v>
      </c>
      <c r="AE39" s="1301">
        <v>0</v>
      </c>
      <c r="AF39" s="1301">
        <v>0</v>
      </c>
      <c r="AG39" s="1301">
        <v>0</v>
      </c>
      <c r="AH39" s="1301">
        <v>1</v>
      </c>
      <c r="AI39" s="1301">
        <v>0</v>
      </c>
      <c r="AJ39" s="1301">
        <v>24</v>
      </c>
    </row>
    <row r="40" spans="1:36" x14ac:dyDescent="0.3">
      <c r="A40" s="1307" t="s">
        <v>728</v>
      </c>
      <c r="B40" s="1307" t="s">
        <v>728</v>
      </c>
      <c r="C40" s="1302" t="s">
        <v>775</v>
      </c>
      <c r="D40" s="1304">
        <v>23</v>
      </c>
      <c r="E40" s="1304">
        <v>1</v>
      </c>
      <c r="F40" s="1304">
        <v>19</v>
      </c>
      <c r="G40" s="1304">
        <v>4</v>
      </c>
      <c r="H40" s="1304">
        <v>1</v>
      </c>
      <c r="I40" s="1304">
        <v>3</v>
      </c>
      <c r="J40" s="1304">
        <v>6</v>
      </c>
      <c r="K40" s="1304">
        <v>4</v>
      </c>
      <c r="L40" s="1304">
        <v>17</v>
      </c>
      <c r="M40" s="1304">
        <v>3</v>
      </c>
      <c r="N40" s="1304">
        <v>9</v>
      </c>
      <c r="O40" s="1304">
        <v>4</v>
      </c>
      <c r="P40" s="1304">
        <v>6</v>
      </c>
      <c r="Q40" s="1304">
        <v>14</v>
      </c>
      <c r="R40" s="1304">
        <v>5</v>
      </c>
      <c r="S40" s="1304">
        <v>1</v>
      </c>
      <c r="T40" s="1304">
        <v>7</v>
      </c>
      <c r="U40" s="1304">
        <v>0</v>
      </c>
      <c r="V40" s="1304">
        <v>20</v>
      </c>
      <c r="W40" s="1304">
        <v>4</v>
      </c>
      <c r="X40" s="1304">
        <v>0</v>
      </c>
      <c r="Y40" s="1304">
        <v>0</v>
      </c>
      <c r="Z40" s="1304">
        <v>0</v>
      </c>
      <c r="AA40" s="1304">
        <v>4</v>
      </c>
      <c r="AB40" s="1304">
        <v>3</v>
      </c>
      <c r="AC40" s="1304">
        <v>0</v>
      </c>
      <c r="AD40" s="1304">
        <v>0</v>
      </c>
      <c r="AE40" s="1304">
        <v>0</v>
      </c>
      <c r="AF40" s="1304">
        <v>0</v>
      </c>
      <c r="AG40" s="1304">
        <v>0</v>
      </c>
      <c r="AH40" s="1304">
        <v>0</v>
      </c>
      <c r="AI40" s="1304">
        <v>0</v>
      </c>
      <c r="AJ40" s="1304">
        <v>158</v>
      </c>
    </row>
    <row r="41" spans="1:36" x14ac:dyDescent="0.3">
      <c r="A41" s="1306" t="s">
        <v>745</v>
      </c>
      <c r="B41" s="1306" t="s">
        <v>745</v>
      </c>
      <c r="C41" s="1302" t="s">
        <v>774</v>
      </c>
      <c r="D41" s="1301">
        <v>0</v>
      </c>
      <c r="E41" s="1301">
        <v>0</v>
      </c>
      <c r="F41" s="1301">
        <v>2</v>
      </c>
      <c r="G41" s="1301">
        <v>8</v>
      </c>
      <c r="H41" s="1301">
        <v>0</v>
      </c>
      <c r="I41" s="1301">
        <v>1</v>
      </c>
      <c r="J41" s="1301">
        <v>1</v>
      </c>
      <c r="K41" s="1301">
        <v>0</v>
      </c>
      <c r="L41" s="1301">
        <v>0</v>
      </c>
      <c r="M41" s="1301">
        <v>0</v>
      </c>
      <c r="N41" s="1301">
        <v>4</v>
      </c>
      <c r="O41" s="1301">
        <v>0</v>
      </c>
      <c r="P41" s="1301">
        <v>0</v>
      </c>
      <c r="Q41" s="1301">
        <v>0</v>
      </c>
      <c r="R41" s="1301">
        <v>0</v>
      </c>
      <c r="S41" s="1301">
        <v>0</v>
      </c>
      <c r="T41" s="1301">
        <v>1</v>
      </c>
      <c r="U41" s="1301">
        <v>0</v>
      </c>
      <c r="V41" s="1301">
        <v>1</v>
      </c>
      <c r="W41" s="1301">
        <v>0</v>
      </c>
      <c r="X41" s="1301">
        <v>0</v>
      </c>
      <c r="Y41" s="1301">
        <v>0</v>
      </c>
      <c r="Z41" s="1301">
        <v>0</v>
      </c>
      <c r="AA41" s="1301">
        <v>0</v>
      </c>
      <c r="AB41" s="1301">
        <v>0</v>
      </c>
      <c r="AC41" s="1301">
        <v>0</v>
      </c>
      <c r="AD41" s="1301">
        <v>0</v>
      </c>
      <c r="AE41" s="1301">
        <v>0</v>
      </c>
      <c r="AF41" s="1301">
        <v>0</v>
      </c>
      <c r="AG41" s="1301">
        <v>0</v>
      </c>
      <c r="AH41" s="1301">
        <v>0</v>
      </c>
      <c r="AI41" s="1301">
        <v>0</v>
      </c>
      <c r="AJ41" s="1301">
        <v>18</v>
      </c>
    </row>
    <row r="42" spans="1:36" x14ac:dyDescent="0.3">
      <c r="A42" s="1307" t="s">
        <v>745</v>
      </c>
      <c r="B42" s="1307" t="s">
        <v>745</v>
      </c>
      <c r="C42" s="1302" t="s">
        <v>773</v>
      </c>
      <c r="D42" s="1304">
        <v>7</v>
      </c>
      <c r="E42" s="1304">
        <v>7</v>
      </c>
      <c r="F42" s="1304">
        <v>0</v>
      </c>
      <c r="G42" s="1304">
        <v>1</v>
      </c>
      <c r="H42" s="1304">
        <v>0</v>
      </c>
      <c r="I42" s="1304">
        <v>6</v>
      </c>
      <c r="J42" s="1304">
        <v>0</v>
      </c>
      <c r="K42" s="1304">
        <v>2</v>
      </c>
      <c r="L42" s="1304">
        <v>2</v>
      </c>
      <c r="M42" s="1304">
        <v>2</v>
      </c>
      <c r="N42" s="1304">
        <v>3</v>
      </c>
      <c r="O42" s="1304">
        <v>0</v>
      </c>
      <c r="P42" s="1304">
        <v>1</v>
      </c>
      <c r="Q42" s="1304">
        <v>11</v>
      </c>
      <c r="R42" s="1304">
        <v>1</v>
      </c>
      <c r="S42" s="1304">
        <v>0</v>
      </c>
      <c r="T42" s="1304">
        <v>0</v>
      </c>
      <c r="U42" s="1304">
        <v>1</v>
      </c>
      <c r="V42" s="1304">
        <v>3</v>
      </c>
      <c r="W42" s="1304">
        <v>0</v>
      </c>
      <c r="X42" s="1304">
        <v>0</v>
      </c>
      <c r="Y42" s="1304">
        <v>0</v>
      </c>
      <c r="Z42" s="1304">
        <v>0</v>
      </c>
      <c r="AA42" s="1304">
        <v>0</v>
      </c>
      <c r="AB42" s="1304">
        <v>0</v>
      </c>
      <c r="AC42" s="1304">
        <v>0</v>
      </c>
      <c r="AD42" s="1304">
        <v>0</v>
      </c>
      <c r="AE42" s="1304">
        <v>0</v>
      </c>
      <c r="AF42" s="1304">
        <v>0</v>
      </c>
      <c r="AG42" s="1304">
        <v>1</v>
      </c>
      <c r="AH42" s="1304">
        <v>0</v>
      </c>
      <c r="AI42" s="1304">
        <v>0</v>
      </c>
      <c r="AJ42" s="1304">
        <v>48</v>
      </c>
    </row>
    <row r="43" spans="1:36" x14ac:dyDescent="0.3">
      <c r="A43" s="1306" t="s">
        <v>728</v>
      </c>
      <c r="B43" s="1306" t="s">
        <v>728</v>
      </c>
      <c r="C43" s="1302" t="s">
        <v>772</v>
      </c>
      <c r="D43" s="1301">
        <v>9</v>
      </c>
      <c r="E43" s="1301">
        <v>0</v>
      </c>
      <c r="F43" s="1301">
        <v>0</v>
      </c>
      <c r="G43" s="1301">
        <v>0</v>
      </c>
      <c r="H43" s="1301">
        <v>0</v>
      </c>
      <c r="I43" s="1301">
        <v>3</v>
      </c>
      <c r="J43" s="1301">
        <v>18</v>
      </c>
      <c r="K43" s="1301">
        <v>1</v>
      </c>
      <c r="L43" s="1301">
        <v>0</v>
      </c>
      <c r="M43" s="1301">
        <v>0</v>
      </c>
      <c r="N43" s="1301">
        <v>0</v>
      </c>
      <c r="O43" s="1301">
        <v>0</v>
      </c>
      <c r="P43" s="1301">
        <v>0</v>
      </c>
      <c r="Q43" s="1301">
        <v>0</v>
      </c>
      <c r="R43" s="1301">
        <v>0</v>
      </c>
      <c r="S43" s="1301">
        <v>0</v>
      </c>
      <c r="T43" s="1301">
        <v>0</v>
      </c>
      <c r="U43" s="1301">
        <v>0</v>
      </c>
      <c r="V43" s="1301">
        <v>1</v>
      </c>
      <c r="W43" s="1301">
        <v>1</v>
      </c>
      <c r="X43" s="1301">
        <v>0</v>
      </c>
      <c r="Y43" s="1301">
        <v>0</v>
      </c>
      <c r="Z43" s="1301">
        <v>0</v>
      </c>
      <c r="AA43" s="1301">
        <v>0</v>
      </c>
      <c r="AB43" s="1301">
        <v>0</v>
      </c>
      <c r="AC43" s="1301">
        <v>0</v>
      </c>
      <c r="AD43" s="1301">
        <v>0</v>
      </c>
      <c r="AE43" s="1301">
        <v>0</v>
      </c>
      <c r="AF43" s="1301">
        <v>0</v>
      </c>
      <c r="AG43" s="1301">
        <v>0</v>
      </c>
      <c r="AH43" s="1301">
        <v>0</v>
      </c>
      <c r="AI43" s="1301">
        <v>0</v>
      </c>
      <c r="AJ43" s="1301">
        <v>33</v>
      </c>
    </row>
    <row r="44" spans="1:36" x14ac:dyDescent="0.3">
      <c r="A44" s="1307" t="s">
        <v>728</v>
      </c>
      <c r="B44" s="1307" t="s">
        <v>728</v>
      </c>
      <c r="C44" s="1302" t="s">
        <v>771</v>
      </c>
      <c r="D44" s="1304">
        <v>56</v>
      </c>
      <c r="E44" s="1304">
        <v>30</v>
      </c>
      <c r="F44" s="1304">
        <v>28</v>
      </c>
      <c r="G44" s="1304">
        <v>13</v>
      </c>
      <c r="H44" s="1304">
        <v>21</v>
      </c>
      <c r="I44" s="1304">
        <v>29</v>
      </c>
      <c r="J44" s="1304">
        <v>28</v>
      </c>
      <c r="K44" s="1304">
        <v>14</v>
      </c>
      <c r="L44" s="1304">
        <v>34</v>
      </c>
      <c r="M44" s="1304">
        <v>92</v>
      </c>
      <c r="N44" s="1304">
        <v>28</v>
      </c>
      <c r="O44" s="1304">
        <v>5</v>
      </c>
      <c r="P44" s="1304">
        <v>18</v>
      </c>
      <c r="Q44" s="1304">
        <v>36</v>
      </c>
      <c r="R44" s="1304">
        <v>7</v>
      </c>
      <c r="S44" s="1304">
        <v>1</v>
      </c>
      <c r="T44" s="1304">
        <v>0</v>
      </c>
      <c r="U44" s="1304">
        <v>2</v>
      </c>
      <c r="V44" s="1304">
        <v>8</v>
      </c>
      <c r="W44" s="1304">
        <v>2</v>
      </c>
      <c r="X44" s="1304">
        <v>3</v>
      </c>
      <c r="Y44" s="1304">
        <v>0</v>
      </c>
      <c r="Z44" s="1304">
        <v>0</v>
      </c>
      <c r="AA44" s="1304">
        <v>2</v>
      </c>
      <c r="AB44" s="1304">
        <v>4</v>
      </c>
      <c r="AC44" s="1304">
        <v>1</v>
      </c>
      <c r="AD44" s="1304">
        <v>0</v>
      </c>
      <c r="AE44" s="1304">
        <v>0</v>
      </c>
      <c r="AF44" s="1304">
        <v>1</v>
      </c>
      <c r="AG44" s="1304">
        <v>3</v>
      </c>
      <c r="AH44" s="1304">
        <v>19</v>
      </c>
      <c r="AI44" s="1304">
        <v>0</v>
      </c>
      <c r="AJ44" s="1304">
        <v>485</v>
      </c>
    </row>
    <row r="45" spans="1:36" x14ac:dyDescent="0.3">
      <c r="A45" s="1306" t="s">
        <v>745</v>
      </c>
      <c r="B45" s="1306" t="s">
        <v>745</v>
      </c>
      <c r="C45" s="1302" t="s">
        <v>770</v>
      </c>
      <c r="D45" s="1301">
        <v>27</v>
      </c>
      <c r="E45" s="1301">
        <v>6</v>
      </c>
      <c r="F45" s="1301">
        <v>1</v>
      </c>
      <c r="G45" s="1301">
        <v>0</v>
      </c>
      <c r="H45" s="1301">
        <v>0</v>
      </c>
      <c r="I45" s="1301">
        <v>0</v>
      </c>
      <c r="J45" s="1301">
        <v>23</v>
      </c>
      <c r="K45" s="1301">
        <v>0</v>
      </c>
      <c r="L45" s="1301">
        <v>0</v>
      </c>
      <c r="M45" s="1301">
        <v>0</v>
      </c>
      <c r="N45" s="1301">
        <v>0</v>
      </c>
      <c r="O45" s="1301">
        <v>8</v>
      </c>
      <c r="P45" s="1301">
        <v>0</v>
      </c>
      <c r="Q45" s="1301">
        <v>0</v>
      </c>
      <c r="R45" s="1301">
        <v>0</v>
      </c>
      <c r="S45" s="1301">
        <v>0</v>
      </c>
      <c r="T45" s="1301">
        <v>0</v>
      </c>
      <c r="U45" s="1301">
        <v>0</v>
      </c>
      <c r="V45" s="1301">
        <v>0</v>
      </c>
      <c r="W45" s="1301">
        <v>0</v>
      </c>
      <c r="X45" s="1301">
        <v>0</v>
      </c>
      <c r="Y45" s="1301">
        <v>0</v>
      </c>
      <c r="Z45" s="1301">
        <v>0</v>
      </c>
      <c r="AA45" s="1301">
        <v>6</v>
      </c>
      <c r="AB45" s="1301">
        <v>0</v>
      </c>
      <c r="AC45" s="1301">
        <v>0</v>
      </c>
      <c r="AD45" s="1301">
        <v>0</v>
      </c>
      <c r="AE45" s="1301">
        <v>0</v>
      </c>
      <c r="AF45" s="1301">
        <v>0</v>
      </c>
      <c r="AG45" s="1301">
        <v>0</v>
      </c>
      <c r="AH45" s="1301">
        <v>0</v>
      </c>
      <c r="AI45" s="1301">
        <v>0</v>
      </c>
      <c r="AJ45" s="1301">
        <v>71</v>
      </c>
    </row>
    <row r="46" spans="1:36" x14ac:dyDescent="0.3">
      <c r="A46" s="1307" t="s">
        <v>745</v>
      </c>
      <c r="B46" s="1307" t="s">
        <v>745</v>
      </c>
      <c r="C46" s="1302" t="s">
        <v>769</v>
      </c>
      <c r="D46" s="1304">
        <v>16</v>
      </c>
      <c r="E46" s="1304">
        <v>2</v>
      </c>
      <c r="F46" s="1304">
        <v>0</v>
      </c>
      <c r="G46" s="1304">
        <v>0</v>
      </c>
      <c r="H46" s="1304">
        <v>0</v>
      </c>
      <c r="I46" s="1304">
        <v>0</v>
      </c>
      <c r="J46" s="1304">
        <v>10</v>
      </c>
      <c r="K46" s="1304">
        <v>2</v>
      </c>
      <c r="L46" s="1304">
        <v>0</v>
      </c>
      <c r="M46" s="1304">
        <v>0</v>
      </c>
      <c r="N46" s="1304">
        <v>0</v>
      </c>
      <c r="O46" s="1304">
        <v>0</v>
      </c>
      <c r="P46" s="1304">
        <v>0</v>
      </c>
      <c r="Q46" s="1304">
        <v>0</v>
      </c>
      <c r="R46" s="1304">
        <v>0</v>
      </c>
      <c r="S46" s="1304">
        <v>0</v>
      </c>
      <c r="T46" s="1304">
        <v>0</v>
      </c>
      <c r="U46" s="1304">
        <v>0</v>
      </c>
      <c r="V46" s="1304">
        <v>12</v>
      </c>
      <c r="W46" s="1304">
        <v>0</v>
      </c>
      <c r="X46" s="1304">
        <v>0</v>
      </c>
      <c r="Y46" s="1304">
        <v>0</v>
      </c>
      <c r="Z46" s="1304">
        <v>0</v>
      </c>
      <c r="AA46" s="1304">
        <v>0</v>
      </c>
      <c r="AB46" s="1304">
        <v>0</v>
      </c>
      <c r="AC46" s="1304">
        <v>0</v>
      </c>
      <c r="AD46" s="1304">
        <v>0</v>
      </c>
      <c r="AE46" s="1304">
        <v>0</v>
      </c>
      <c r="AF46" s="1304">
        <v>0</v>
      </c>
      <c r="AG46" s="1304">
        <v>0</v>
      </c>
      <c r="AH46" s="1304">
        <v>0</v>
      </c>
      <c r="AI46" s="1304">
        <v>0</v>
      </c>
      <c r="AJ46" s="1304">
        <v>42</v>
      </c>
    </row>
    <row r="47" spans="1:36" x14ac:dyDescent="0.3">
      <c r="A47" s="1306" t="s">
        <v>745</v>
      </c>
      <c r="B47" s="1306" t="s">
        <v>745</v>
      </c>
      <c r="C47" s="1302" t="s">
        <v>768</v>
      </c>
      <c r="D47" s="1301">
        <v>0</v>
      </c>
      <c r="E47" s="1301">
        <v>1</v>
      </c>
      <c r="F47" s="1301">
        <v>0</v>
      </c>
      <c r="G47" s="1301">
        <v>0</v>
      </c>
      <c r="H47" s="1301">
        <v>0</v>
      </c>
      <c r="I47" s="1301">
        <v>0</v>
      </c>
      <c r="J47" s="1301">
        <v>0</v>
      </c>
      <c r="K47" s="1301">
        <v>0</v>
      </c>
      <c r="L47" s="1301">
        <v>0</v>
      </c>
      <c r="M47" s="1301">
        <v>0</v>
      </c>
      <c r="N47" s="1301">
        <v>0</v>
      </c>
      <c r="O47" s="1301">
        <v>0</v>
      </c>
      <c r="P47" s="1301">
        <v>0</v>
      </c>
      <c r="Q47" s="1301">
        <v>0</v>
      </c>
      <c r="R47" s="1301">
        <v>0</v>
      </c>
      <c r="S47" s="1301">
        <v>0</v>
      </c>
      <c r="T47" s="1301">
        <v>0</v>
      </c>
      <c r="U47" s="1301">
        <v>1</v>
      </c>
      <c r="V47" s="1301">
        <v>0</v>
      </c>
      <c r="W47" s="1301">
        <v>0</v>
      </c>
      <c r="X47" s="1301">
        <v>0</v>
      </c>
      <c r="Y47" s="1301">
        <v>0</v>
      </c>
      <c r="Z47" s="1301">
        <v>0</v>
      </c>
      <c r="AA47" s="1301">
        <v>0</v>
      </c>
      <c r="AB47" s="1301">
        <v>0</v>
      </c>
      <c r="AC47" s="1301">
        <v>0</v>
      </c>
      <c r="AD47" s="1301">
        <v>0</v>
      </c>
      <c r="AE47" s="1301">
        <v>0</v>
      </c>
      <c r="AF47" s="1301">
        <v>0</v>
      </c>
      <c r="AG47" s="1301">
        <v>0</v>
      </c>
      <c r="AH47" s="1301">
        <v>0</v>
      </c>
      <c r="AI47" s="1301">
        <v>0</v>
      </c>
      <c r="AJ47" s="1301">
        <v>2</v>
      </c>
    </row>
    <row r="48" spans="1:36" x14ac:dyDescent="0.3">
      <c r="A48" s="1307" t="s">
        <v>748</v>
      </c>
      <c r="B48" s="1305" t="s">
        <v>748</v>
      </c>
      <c r="C48" s="1302" t="s">
        <v>767</v>
      </c>
      <c r="D48" s="1304">
        <v>3</v>
      </c>
      <c r="E48" s="1304">
        <v>4</v>
      </c>
      <c r="F48" s="1304">
        <v>0</v>
      </c>
      <c r="G48" s="1304">
        <v>0</v>
      </c>
      <c r="H48" s="1304">
        <v>0</v>
      </c>
      <c r="I48" s="1304">
        <v>0</v>
      </c>
      <c r="J48" s="1304">
        <v>0</v>
      </c>
      <c r="K48" s="1304">
        <v>0</v>
      </c>
      <c r="L48" s="1304">
        <v>0</v>
      </c>
      <c r="M48" s="1304">
        <v>0</v>
      </c>
      <c r="N48" s="1304">
        <v>0</v>
      </c>
      <c r="O48" s="1304">
        <v>0</v>
      </c>
      <c r="P48" s="1304">
        <v>0</v>
      </c>
      <c r="Q48" s="1304">
        <v>0</v>
      </c>
      <c r="R48" s="1304">
        <v>0</v>
      </c>
      <c r="S48" s="1304">
        <v>0</v>
      </c>
      <c r="T48" s="1304">
        <v>0</v>
      </c>
      <c r="U48" s="1304">
        <v>0</v>
      </c>
      <c r="V48" s="1304">
        <v>0</v>
      </c>
      <c r="W48" s="1304">
        <v>0</v>
      </c>
      <c r="X48" s="1304">
        <v>0</v>
      </c>
      <c r="Y48" s="1304">
        <v>0</v>
      </c>
      <c r="Z48" s="1304">
        <v>0</v>
      </c>
      <c r="AA48" s="1304">
        <v>0</v>
      </c>
      <c r="AB48" s="1304">
        <v>0</v>
      </c>
      <c r="AC48" s="1304">
        <v>0</v>
      </c>
      <c r="AD48" s="1304">
        <v>0</v>
      </c>
      <c r="AE48" s="1304">
        <v>0</v>
      </c>
      <c r="AF48" s="1304">
        <v>0</v>
      </c>
      <c r="AG48" s="1304">
        <v>0</v>
      </c>
      <c r="AH48" s="1304">
        <v>0</v>
      </c>
      <c r="AI48" s="1304">
        <v>0</v>
      </c>
      <c r="AJ48" s="1304">
        <v>7</v>
      </c>
    </row>
    <row r="49" spans="1:36" x14ac:dyDescent="0.3">
      <c r="A49" s="1306" t="s">
        <v>748</v>
      </c>
      <c r="B49" s="1303" t="s">
        <v>748</v>
      </c>
      <c r="C49" s="1302" t="s">
        <v>766</v>
      </c>
      <c r="D49" s="1301">
        <v>1</v>
      </c>
      <c r="E49" s="1301">
        <v>3</v>
      </c>
      <c r="F49" s="1301">
        <v>2</v>
      </c>
      <c r="G49" s="1301">
        <v>0</v>
      </c>
      <c r="H49" s="1301">
        <v>0</v>
      </c>
      <c r="I49" s="1301">
        <v>1</v>
      </c>
      <c r="J49" s="1301">
        <v>0</v>
      </c>
      <c r="K49" s="1301">
        <v>1</v>
      </c>
      <c r="L49" s="1301">
        <v>1</v>
      </c>
      <c r="M49" s="1301">
        <v>0</v>
      </c>
      <c r="N49" s="1301">
        <v>0</v>
      </c>
      <c r="O49" s="1301">
        <v>0</v>
      </c>
      <c r="P49" s="1301">
        <v>1</v>
      </c>
      <c r="Q49" s="1301">
        <v>0</v>
      </c>
      <c r="R49" s="1301">
        <v>0</v>
      </c>
      <c r="S49" s="1301">
        <v>0</v>
      </c>
      <c r="T49" s="1301">
        <v>0</v>
      </c>
      <c r="U49" s="1301">
        <v>0</v>
      </c>
      <c r="V49" s="1301">
        <v>0</v>
      </c>
      <c r="W49" s="1301">
        <v>1</v>
      </c>
      <c r="X49" s="1301">
        <v>0</v>
      </c>
      <c r="Y49" s="1301">
        <v>0</v>
      </c>
      <c r="Z49" s="1301">
        <v>0</v>
      </c>
      <c r="AA49" s="1301">
        <v>0</v>
      </c>
      <c r="AB49" s="1301">
        <v>0</v>
      </c>
      <c r="AC49" s="1301">
        <v>0</v>
      </c>
      <c r="AD49" s="1301">
        <v>0</v>
      </c>
      <c r="AE49" s="1301">
        <v>0</v>
      </c>
      <c r="AF49" s="1301">
        <v>0</v>
      </c>
      <c r="AG49" s="1301">
        <v>0</v>
      </c>
      <c r="AH49" s="1301">
        <v>0</v>
      </c>
      <c r="AI49" s="1301">
        <v>0</v>
      </c>
      <c r="AJ49" s="1301">
        <v>11</v>
      </c>
    </row>
    <row r="50" spans="1:36" x14ac:dyDescent="0.3">
      <c r="A50" s="1307" t="s">
        <v>745</v>
      </c>
      <c r="B50" s="1307" t="s">
        <v>745</v>
      </c>
      <c r="C50" s="1302" t="s">
        <v>765</v>
      </c>
      <c r="D50" s="1304">
        <v>57</v>
      </c>
      <c r="E50" s="1304">
        <v>11</v>
      </c>
      <c r="F50" s="1304">
        <v>12</v>
      </c>
      <c r="G50" s="1304">
        <v>1</v>
      </c>
      <c r="H50" s="1304">
        <v>11</v>
      </c>
      <c r="I50" s="1304">
        <v>17</v>
      </c>
      <c r="J50" s="1304">
        <v>11</v>
      </c>
      <c r="K50" s="1304">
        <v>3</v>
      </c>
      <c r="L50" s="1304">
        <v>36</v>
      </c>
      <c r="M50" s="1304">
        <v>4</v>
      </c>
      <c r="N50" s="1304">
        <v>6</v>
      </c>
      <c r="O50" s="1304">
        <v>1</v>
      </c>
      <c r="P50" s="1304">
        <v>4</v>
      </c>
      <c r="Q50" s="1304">
        <v>36</v>
      </c>
      <c r="R50" s="1304">
        <v>3</v>
      </c>
      <c r="S50" s="1304">
        <v>2</v>
      </c>
      <c r="T50" s="1304">
        <v>12</v>
      </c>
      <c r="U50" s="1304">
        <v>2</v>
      </c>
      <c r="V50" s="1304">
        <v>6</v>
      </c>
      <c r="W50" s="1304">
        <v>4</v>
      </c>
      <c r="X50" s="1304">
        <v>0</v>
      </c>
      <c r="Y50" s="1304">
        <v>0</v>
      </c>
      <c r="Z50" s="1304">
        <v>0</v>
      </c>
      <c r="AA50" s="1304">
        <v>1</v>
      </c>
      <c r="AB50" s="1304">
        <v>0</v>
      </c>
      <c r="AC50" s="1304">
        <v>0</v>
      </c>
      <c r="AD50" s="1304">
        <v>0</v>
      </c>
      <c r="AE50" s="1304">
        <v>0</v>
      </c>
      <c r="AF50" s="1304">
        <v>0</v>
      </c>
      <c r="AG50" s="1304">
        <v>0</v>
      </c>
      <c r="AH50" s="1304">
        <v>0</v>
      </c>
      <c r="AI50" s="1304">
        <v>0</v>
      </c>
      <c r="AJ50" s="1304">
        <v>240</v>
      </c>
    </row>
    <row r="51" spans="1:36" x14ac:dyDescent="0.3">
      <c r="A51" s="1306" t="s">
        <v>745</v>
      </c>
      <c r="B51" s="1306" t="s">
        <v>745</v>
      </c>
      <c r="C51" s="1302" t="s">
        <v>764</v>
      </c>
      <c r="D51" s="1301">
        <v>438</v>
      </c>
      <c r="E51" s="1301">
        <v>120</v>
      </c>
      <c r="F51" s="1301">
        <v>117</v>
      </c>
      <c r="G51" s="1301">
        <v>59</v>
      </c>
      <c r="H51" s="1301">
        <v>96</v>
      </c>
      <c r="I51" s="1301">
        <v>138</v>
      </c>
      <c r="J51" s="1301">
        <v>59</v>
      </c>
      <c r="K51" s="1301">
        <v>64</v>
      </c>
      <c r="L51" s="1301">
        <v>133</v>
      </c>
      <c r="M51" s="1301">
        <v>31</v>
      </c>
      <c r="N51" s="1301">
        <v>31</v>
      </c>
      <c r="O51" s="1301">
        <v>3</v>
      </c>
      <c r="P51" s="1301">
        <v>62</v>
      </c>
      <c r="Q51" s="1301">
        <v>173</v>
      </c>
      <c r="R51" s="1301">
        <v>32</v>
      </c>
      <c r="S51" s="1301">
        <v>36</v>
      </c>
      <c r="T51" s="1301">
        <v>21</v>
      </c>
      <c r="U51" s="1301">
        <v>31</v>
      </c>
      <c r="V51" s="1301">
        <v>49</v>
      </c>
      <c r="W51" s="1301">
        <v>5</v>
      </c>
      <c r="X51" s="1301">
        <v>2</v>
      </c>
      <c r="Y51" s="1301">
        <v>0</v>
      </c>
      <c r="Z51" s="1301">
        <v>0</v>
      </c>
      <c r="AA51" s="1301">
        <v>18</v>
      </c>
      <c r="AB51" s="1301">
        <v>16</v>
      </c>
      <c r="AC51" s="1301">
        <v>1</v>
      </c>
      <c r="AD51" s="1301">
        <v>0</v>
      </c>
      <c r="AE51" s="1301">
        <v>0</v>
      </c>
      <c r="AF51" s="1301">
        <v>0</v>
      </c>
      <c r="AG51" s="1301">
        <v>34</v>
      </c>
      <c r="AH51" s="1301">
        <v>1</v>
      </c>
      <c r="AI51" s="1301">
        <v>2</v>
      </c>
      <c r="AJ51" s="1301">
        <v>1772</v>
      </c>
    </row>
    <row r="52" spans="1:36" x14ac:dyDescent="0.3">
      <c r="A52" s="1305" t="s">
        <v>748</v>
      </c>
      <c r="B52" s="1305" t="s">
        <v>762</v>
      </c>
      <c r="C52" s="1302" t="s">
        <v>763</v>
      </c>
      <c r="D52" s="1304">
        <v>11</v>
      </c>
      <c r="E52" s="1304">
        <v>1</v>
      </c>
      <c r="F52" s="1304">
        <v>3</v>
      </c>
      <c r="G52" s="1304">
        <v>0</v>
      </c>
      <c r="H52" s="1304">
        <v>0</v>
      </c>
      <c r="I52" s="1304">
        <v>2</v>
      </c>
      <c r="J52" s="1304">
        <v>0</v>
      </c>
      <c r="K52" s="1304">
        <v>0</v>
      </c>
      <c r="L52" s="1304">
        <v>0</v>
      </c>
      <c r="M52" s="1304">
        <v>1</v>
      </c>
      <c r="N52" s="1304">
        <v>0</v>
      </c>
      <c r="O52" s="1304">
        <v>0</v>
      </c>
      <c r="P52" s="1304">
        <v>0</v>
      </c>
      <c r="Q52" s="1304">
        <v>0</v>
      </c>
      <c r="R52" s="1304">
        <v>0</v>
      </c>
      <c r="S52" s="1304">
        <v>1</v>
      </c>
      <c r="T52" s="1304">
        <v>0</v>
      </c>
      <c r="U52" s="1304">
        <v>0</v>
      </c>
      <c r="V52" s="1304">
        <v>0</v>
      </c>
      <c r="W52" s="1304">
        <v>0</v>
      </c>
      <c r="X52" s="1304">
        <v>0</v>
      </c>
      <c r="Y52" s="1304">
        <v>0</v>
      </c>
      <c r="Z52" s="1304">
        <v>0</v>
      </c>
      <c r="AA52" s="1304">
        <v>0</v>
      </c>
      <c r="AB52" s="1304">
        <v>0</v>
      </c>
      <c r="AC52" s="1304">
        <v>0</v>
      </c>
      <c r="AD52" s="1304">
        <v>0</v>
      </c>
      <c r="AE52" s="1304">
        <v>0</v>
      </c>
      <c r="AF52" s="1304">
        <v>0</v>
      </c>
      <c r="AG52" s="1304">
        <v>0</v>
      </c>
      <c r="AH52" s="1304">
        <v>0</v>
      </c>
      <c r="AI52" s="1304">
        <v>0</v>
      </c>
      <c r="AJ52" s="1304">
        <v>19</v>
      </c>
    </row>
    <row r="53" spans="1:36" x14ac:dyDescent="0.3">
      <c r="A53" s="1303" t="s">
        <v>748</v>
      </c>
      <c r="B53" s="1303" t="s">
        <v>762</v>
      </c>
      <c r="C53" s="1302" t="s">
        <v>761</v>
      </c>
      <c r="D53" s="1301">
        <v>5</v>
      </c>
      <c r="E53" s="1301">
        <v>11</v>
      </c>
      <c r="F53" s="1301">
        <v>2</v>
      </c>
      <c r="G53" s="1301">
        <v>0</v>
      </c>
      <c r="H53" s="1301">
        <v>0</v>
      </c>
      <c r="I53" s="1301">
        <v>0</v>
      </c>
      <c r="J53" s="1301">
        <v>0</v>
      </c>
      <c r="K53" s="1301">
        <v>0</v>
      </c>
      <c r="L53" s="1301">
        <v>0</v>
      </c>
      <c r="M53" s="1301">
        <v>0</v>
      </c>
      <c r="N53" s="1301">
        <v>0</v>
      </c>
      <c r="O53" s="1301">
        <v>0</v>
      </c>
      <c r="P53" s="1301">
        <v>0</v>
      </c>
      <c r="Q53" s="1301">
        <v>0</v>
      </c>
      <c r="R53" s="1301">
        <v>0</v>
      </c>
      <c r="S53" s="1301">
        <v>0</v>
      </c>
      <c r="T53" s="1301">
        <v>0</v>
      </c>
      <c r="U53" s="1301">
        <v>0</v>
      </c>
      <c r="V53" s="1301">
        <v>0</v>
      </c>
      <c r="W53" s="1301">
        <v>0</v>
      </c>
      <c r="X53" s="1301">
        <v>0</v>
      </c>
      <c r="Y53" s="1301">
        <v>0</v>
      </c>
      <c r="Z53" s="1301">
        <v>0</v>
      </c>
      <c r="AA53" s="1301">
        <v>0</v>
      </c>
      <c r="AB53" s="1301">
        <v>0</v>
      </c>
      <c r="AC53" s="1301">
        <v>0</v>
      </c>
      <c r="AD53" s="1301">
        <v>0</v>
      </c>
      <c r="AE53" s="1301">
        <v>0</v>
      </c>
      <c r="AF53" s="1301">
        <v>0</v>
      </c>
      <c r="AG53" s="1301">
        <v>0</v>
      </c>
      <c r="AH53" s="1301">
        <v>0</v>
      </c>
      <c r="AI53" s="1301">
        <v>0</v>
      </c>
      <c r="AJ53" s="1301">
        <v>18</v>
      </c>
    </row>
    <row r="54" spans="1:36" x14ac:dyDescent="0.3">
      <c r="A54" s="1307" t="s">
        <v>745</v>
      </c>
      <c r="B54" s="1307" t="s">
        <v>745</v>
      </c>
      <c r="C54" s="1302" t="s">
        <v>760</v>
      </c>
      <c r="D54" s="1304">
        <v>96</v>
      </c>
      <c r="E54" s="1304">
        <v>12</v>
      </c>
      <c r="F54" s="1304">
        <v>18</v>
      </c>
      <c r="G54" s="1304">
        <v>15</v>
      </c>
      <c r="H54" s="1304">
        <v>10</v>
      </c>
      <c r="I54" s="1304">
        <v>6</v>
      </c>
      <c r="J54" s="1304">
        <v>14</v>
      </c>
      <c r="K54" s="1304">
        <v>8</v>
      </c>
      <c r="L54" s="1304">
        <v>29</v>
      </c>
      <c r="M54" s="1304">
        <v>12</v>
      </c>
      <c r="N54" s="1304">
        <v>13</v>
      </c>
      <c r="O54" s="1304">
        <v>1</v>
      </c>
      <c r="P54" s="1304">
        <v>2</v>
      </c>
      <c r="Q54" s="1304">
        <v>15</v>
      </c>
      <c r="R54" s="1304">
        <v>4</v>
      </c>
      <c r="S54" s="1304">
        <v>1</v>
      </c>
      <c r="T54" s="1304">
        <v>1</v>
      </c>
      <c r="U54" s="1304">
        <v>9</v>
      </c>
      <c r="V54" s="1304">
        <v>10</v>
      </c>
      <c r="W54" s="1304">
        <v>17</v>
      </c>
      <c r="X54" s="1304">
        <v>1</v>
      </c>
      <c r="Y54" s="1304">
        <v>0</v>
      </c>
      <c r="Z54" s="1304">
        <v>0</v>
      </c>
      <c r="AA54" s="1304">
        <v>2</v>
      </c>
      <c r="AB54" s="1304">
        <v>3</v>
      </c>
      <c r="AC54" s="1304">
        <v>2</v>
      </c>
      <c r="AD54" s="1304">
        <v>0</v>
      </c>
      <c r="AE54" s="1304">
        <v>2</v>
      </c>
      <c r="AF54" s="1304">
        <v>0</v>
      </c>
      <c r="AG54" s="1304">
        <v>0</v>
      </c>
      <c r="AH54" s="1304">
        <v>0</v>
      </c>
      <c r="AI54" s="1304">
        <v>0</v>
      </c>
      <c r="AJ54" s="1304">
        <v>303</v>
      </c>
    </row>
    <row r="55" spans="1:36" x14ac:dyDescent="0.3">
      <c r="A55" s="1306" t="s">
        <v>745</v>
      </c>
      <c r="B55" s="1306" t="s">
        <v>745</v>
      </c>
      <c r="C55" s="1302" t="s">
        <v>759</v>
      </c>
      <c r="D55" s="1301">
        <v>179</v>
      </c>
      <c r="E55" s="1301">
        <v>30</v>
      </c>
      <c r="F55" s="1301">
        <v>29</v>
      </c>
      <c r="G55" s="1301">
        <v>48</v>
      </c>
      <c r="H55" s="1301">
        <v>0</v>
      </c>
      <c r="I55" s="1301">
        <v>25</v>
      </c>
      <c r="J55" s="1301">
        <v>41</v>
      </c>
      <c r="K55" s="1301">
        <v>25</v>
      </c>
      <c r="L55" s="1301">
        <v>77</v>
      </c>
      <c r="M55" s="1301">
        <v>5</v>
      </c>
      <c r="N55" s="1301">
        <v>18</v>
      </c>
      <c r="O55" s="1301">
        <v>1</v>
      </c>
      <c r="P55" s="1301">
        <v>2</v>
      </c>
      <c r="Q55" s="1301">
        <v>6</v>
      </c>
      <c r="R55" s="1301">
        <v>9</v>
      </c>
      <c r="S55" s="1301">
        <v>23</v>
      </c>
      <c r="T55" s="1301">
        <v>5</v>
      </c>
      <c r="U55" s="1301">
        <v>14</v>
      </c>
      <c r="V55" s="1301">
        <v>11</v>
      </c>
      <c r="W55" s="1301">
        <v>2</v>
      </c>
      <c r="X55" s="1301">
        <v>3</v>
      </c>
      <c r="Y55" s="1301">
        <v>0</v>
      </c>
      <c r="Z55" s="1301">
        <v>0</v>
      </c>
      <c r="AA55" s="1301">
        <v>17</v>
      </c>
      <c r="AB55" s="1301">
        <v>0</v>
      </c>
      <c r="AC55" s="1301">
        <v>0</v>
      </c>
      <c r="AD55" s="1301">
        <v>0</v>
      </c>
      <c r="AE55" s="1301">
        <v>0</v>
      </c>
      <c r="AF55" s="1301">
        <v>0</v>
      </c>
      <c r="AG55" s="1301">
        <v>3</v>
      </c>
      <c r="AH55" s="1301">
        <v>0</v>
      </c>
      <c r="AI55" s="1301">
        <v>2</v>
      </c>
      <c r="AJ55" s="1301">
        <v>575</v>
      </c>
    </row>
    <row r="56" spans="1:36" x14ac:dyDescent="0.3">
      <c r="A56" s="1307" t="s">
        <v>745</v>
      </c>
      <c r="B56" s="1307" t="s">
        <v>745</v>
      </c>
      <c r="C56" s="1302" t="s">
        <v>758</v>
      </c>
      <c r="D56" s="1304">
        <v>89</v>
      </c>
      <c r="E56" s="1304">
        <v>21</v>
      </c>
      <c r="F56" s="1304">
        <v>4</v>
      </c>
      <c r="G56" s="1304">
        <v>1</v>
      </c>
      <c r="H56" s="1304">
        <v>10</v>
      </c>
      <c r="I56" s="1304">
        <v>0</v>
      </c>
      <c r="J56" s="1304">
        <v>1</v>
      </c>
      <c r="K56" s="1304">
        <v>9</v>
      </c>
      <c r="L56" s="1304">
        <v>35</v>
      </c>
      <c r="M56" s="1304">
        <v>16</v>
      </c>
      <c r="N56" s="1304">
        <v>0</v>
      </c>
      <c r="O56" s="1304">
        <v>13</v>
      </c>
      <c r="P56" s="1304">
        <v>2</v>
      </c>
      <c r="Q56" s="1304">
        <v>10</v>
      </c>
      <c r="R56" s="1304">
        <v>5</v>
      </c>
      <c r="S56" s="1304">
        <v>0</v>
      </c>
      <c r="T56" s="1304">
        <v>0</v>
      </c>
      <c r="U56" s="1304">
        <v>0</v>
      </c>
      <c r="V56" s="1304">
        <v>0</v>
      </c>
      <c r="W56" s="1304">
        <v>0</v>
      </c>
      <c r="X56" s="1304">
        <v>0</v>
      </c>
      <c r="Y56" s="1304">
        <v>0</v>
      </c>
      <c r="Z56" s="1304">
        <v>0</v>
      </c>
      <c r="AA56" s="1304">
        <v>0</v>
      </c>
      <c r="AB56" s="1304">
        <v>0</v>
      </c>
      <c r="AC56" s="1304">
        <v>2</v>
      </c>
      <c r="AD56" s="1304">
        <v>0</v>
      </c>
      <c r="AE56" s="1304">
        <v>0</v>
      </c>
      <c r="AF56" s="1304">
        <v>0</v>
      </c>
      <c r="AG56" s="1304">
        <v>4</v>
      </c>
      <c r="AH56" s="1304">
        <v>0</v>
      </c>
      <c r="AI56" s="1304">
        <v>0</v>
      </c>
      <c r="AJ56" s="1304">
        <v>222</v>
      </c>
    </row>
    <row r="57" spans="1:36" x14ac:dyDescent="0.3">
      <c r="A57" s="1306" t="s">
        <v>745</v>
      </c>
      <c r="B57" s="1306" t="s">
        <v>745</v>
      </c>
      <c r="C57" s="1302" t="s">
        <v>757</v>
      </c>
      <c r="D57" s="1301">
        <v>40</v>
      </c>
      <c r="E57" s="1301">
        <v>29</v>
      </c>
      <c r="F57" s="1301">
        <v>2</v>
      </c>
      <c r="G57" s="1301">
        <v>2</v>
      </c>
      <c r="H57" s="1301">
        <v>2</v>
      </c>
      <c r="I57" s="1301">
        <v>0</v>
      </c>
      <c r="J57" s="1301">
        <v>0</v>
      </c>
      <c r="K57" s="1301">
        <v>6</v>
      </c>
      <c r="L57" s="1301">
        <v>9</v>
      </c>
      <c r="M57" s="1301">
        <v>3</v>
      </c>
      <c r="N57" s="1301">
        <v>0</v>
      </c>
      <c r="O57" s="1301">
        <v>0</v>
      </c>
      <c r="P57" s="1301">
        <v>0</v>
      </c>
      <c r="Q57" s="1301">
        <v>1</v>
      </c>
      <c r="R57" s="1301">
        <v>0</v>
      </c>
      <c r="S57" s="1301">
        <v>0</v>
      </c>
      <c r="T57" s="1301">
        <v>0</v>
      </c>
      <c r="U57" s="1301">
        <v>0</v>
      </c>
      <c r="V57" s="1301">
        <v>1</v>
      </c>
      <c r="W57" s="1301">
        <v>0</v>
      </c>
      <c r="X57" s="1301">
        <v>0</v>
      </c>
      <c r="Y57" s="1301">
        <v>0</v>
      </c>
      <c r="Z57" s="1301">
        <v>0</v>
      </c>
      <c r="AA57" s="1301">
        <v>0</v>
      </c>
      <c r="AB57" s="1301">
        <v>0</v>
      </c>
      <c r="AC57" s="1301">
        <v>0</v>
      </c>
      <c r="AD57" s="1301">
        <v>0</v>
      </c>
      <c r="AE57" s="1301">
        <v>0</v>
      </c>
      <c r="AF57" s="1301">
        <v>0</v>
      </c>
      <c r="AG57" s="1301">
        <v>0</v>
      </c>
      <c r="AH57" s="1301">
        <v>0</v>
      </c>
      <c r="AI57" s="1301">
        <v>0</v>
      </c>
      <c r="AJ57" s="1301">
        <v>95</v>
      </c>
    </row>
    <row r="58" spans="1:36" x14ac:dyDescent="0.3">
      <c r="A58" s="1307" t="s">
        <v>724</v>
      </c>
      <c r="B58" s="1307" t="s">
        <v>724</v>
      </c>
      <c r="C58" s="1302" t="s">
        <v>756</v>
      </c>
      <c r="D58" s="1304">
        <v>0</v>
      </c>
      <c r="E58" s="1304">
        <v>0</v>
      </c>
      <c r="F58" s="1304">
        <v>0</v>
      </c>
      <c r="G58" s="1304">
        <v>0</v>
      </c>
      <c r="H58" s="1304">
        <v>0</v>
      </c>
      <c r="I58" s="1304">
        <v>0</v>
      </c>
      <c r="J58" s="1304">
        <v>0</v>
      </c>
      <c r="K58" s="1304">
        <v>0</v>
      </c>
      <c r="L58" s="1304">
        <v>0</v>
      </c>
      <c r="M58" s="1304">
        <v>0</v>
      </c>
      <c r="N58" s="1304">
        <v>0</v>
      </c>
      <c r="O58" s="1304">
        <v>0</v>
      </c>
      <c r="P58" s="1304">
        <v>0</v>
      </c>
      <c r="Q58" s="1304">
        <v>0</v>
      </c>
      <c r="R58" s="1304">
        <v>0</v>
      </c>
      <c r="S58" s="1304">
        <v>0</v>
      </c>
      <c r="T58" s="1304">
        <v>0</v>
      </c>
      <c r="U58" s="1304">
        <v>0</v>
      </c>
      <c r="V58" s="1304">
        <v>0</v>
      </c>
      <c r="W58" s="1304">
        <v>0</v>
      </c>
      <c r="X58" s="1304">
        <v>0</v>
      </c>
      <c r="Y58" s="1304">
        <v>0</v>
      </c>
      <c r="Z58" s="1304">
        <v>0</v>
      </c>
      <c r="AA58" s="1304">
        <v>0</v>
      </c>
      <c r="AB58" s="1304">
        <v>0</v>
      </c>
      <c r="AC58" s="1304">
        <v>0</v>
      </c>
      <c r="AD58" s="1304">
        <v>0</v>
      </c>
      <c r="AE58" s="1304">
        <v>0</v>
      </c>
      <c r="AF58" s="1304">
        <v>0</v>
      </c>
      <c r="AG58" s="1304">
        <v>0</v>
      </c>
      <c r="AH58" s="1304">
        <v>0</v>
      </c>
      <c r="AI58" s="1304">
        <v>0</v>
      </c>
      <c r="AJ58" s="1304">
        <v>0</v>
      </c>
    </row>
    <row r="59" spans="1:36" x14ac:dyDescent="0.3">
      <c r="A59" s="1306" t="s">
        <v>728</v>
      </c>
      <c r="B59" s="1306" t="s">
        <v>728</v>
      </c>
      <c r="C59" s="1302" t="s">
        <v>755</v>
      </c>
      <c r="D59" s="1301">
        <v>1</v>
      </c>
      <c r="E59" s="1301">
        <v>0</v>
      </c>
      <c r="F59" s="1301">
        <v>0</v>
      </c>
      <c r="G59" s="1301">
        <v>0</v>
      </c>
      <c r="H59" s="1301">
        <v>0</v>
      </c>
      <c r="I59" s="1301">
        <v>0</v>
      </c>
      <c r="J59" s="1301">
        <v>0</v>
      </c>
      <c r="K59" s="1301">
        <v>0</v>
      </c>
      <c r="L59" s="1301">
        <v>0</v>
      </c>
      <c r="M59" s="1301">
        <v>0</v>
      </c>
      <c r="N59" s="1301">
        <v>0</v>
      </c>
      <c r="O59" s="1301">
        <v>0</v>
      </c>
      <c r="P59" s="1301">
        <v>0</v>
      </c>
      <c r="Q59" s="1301">
        <v>0</v>
      </c>
      <c r="R59" s="1301">
        <v>0</v>
      </c>
      <c r="S59" s="1301">
        <v>0</v>
      </c>
      <c r="T59" s="1301">
        <v>0</v>
      </c>
      <c r="U59" s="1301">
        <v>0</v>
      </c>
      <c r="V59" s="1301">
        <v>0</v>
      </c>
      <c r="W59" s="1301">
        <v>1</v>
      </c>
      <c r="X59" s="1301">
        <v>0</v>
      </c>
      <c r="Y59" s="1301">
        <v>0</v>
      </c>
      <c r="Z59" s="1301">
        <v>0</v>
      </c>
      <c r="AA59" s="1301">
        <v>0</v>
      </c>
      <c r="AB59" s="1301">
        <v>0</v>
      </c>
      <c r="AC59" s="1301">
        <v>0</v>
      </c>
      <c r="AD59" s="1301">
        <v>0</v>
      </c>
      <c r="AE59" s="1301">
        <v>0</v>
      </c>
      <c r="AF59" s="1301">
        <v>0</v>
      </c>
      <c r="AG59" s="1301">
        <v>0</v>
      </c>
      <c r="AH59" s="1301">
        <v>0</v>
      </c>
      <c r="AI59" s="1301">
        <v>0</v>
      </c>
      <c r="AJ59" s="1301">
        <v>2</v>
      </c>
    </row>
    <row r="60" spans="1:36" x14ac:dyDescent="0.3">
      <c r="A60" s="1307" t="s">
        <v>728</v>
      </c>
      <c r="B60" s="1307" t="s">
        <v>728</v>
      </c>
      <c r="C60" s="1302" t="s">
        <v>754</v>
      </c>
      <c r="D60" s="1304">
        <v>12</v>
      </c>
      <c r="E60" s="1304">
        <v>1</v>
      </c>
      <c r="F60" s="1304">
        <v>7</v>
      </c>
      <c r="G60" s="1304">
        <v>1</v>
      </c>
      <c r="H60" s="1304">
        <v>0</v>
      </c>
      <c r="I60" s="1304">
        <v>6</v>
      </c>
      <c r="J60" s="1304">
        <v>8</v>
      </c>
      <c r="K60" s="1304">
        <v>0</v>
      </c>
      <c r="L60" s="1304">
        <v>2</v>
      </c>
      <c r="M60" s="1304">
        <v>1</v>
      </c>
      <c r="N60" s="1304">
        <v>0</v>
      </c>
      <c r="O60" s="1304">
        <v>0</v>
      </c>
      <c r="P60" s="1304">
        <v>1</v>
      </c>
      <c r="Q60" s="1304">
        <v>0</v>
      </c>
      <c r="R60" s="1304">
        <v>0</v>
      </c>
      <c r="S60" s="1304">
        <v>1</v>
      </c>
      <c r="T60" s="1304">
        <v>3</v>
      </c>
      <c r="U60" s="1304">
        <v>0</v>
      </c>
      <c r="V60" s="1304">
        <v>4</v>
      </c>
      <c r="W60" s="1304">
        <v>0</v>
      </c>
      <c r="X60" s="1304">
        <v>0</v>
      </c>
      <c r="Y60" s="1304">
        <v>0</v>
      </c>
      <c r="Z60" s="1304">
        <v>0</v>
      </c>
      <c r="AA60" s="1304">
        <v>0</v>
      </c>
      <c r="AB60" s="1304">
        <v>0</v>
      </c>
      <c r="AC60" s="1304">
        <v>0</v>
      </c>
      <c r="AD60" s="1304">
        <v>0</v>
      </c>
      <c r="AE60" s="1304">
        <v>0</v>
      </c>
      <c r="AF60" s="1304">
        <v>0</v>
      </c>
      <c r="AG60" s="1304">
        <v>0</v>
      </c>
      <c r="AH60" s="1304">
        <v>0</v>
      </c>
      <c r="AI60" s="1304">
        <v>0</v>
      </c>
      <c r="AJ60" s="1304">
        <v>47</v>
      </c>
    </row>
    <row r="61" spans="1:36" x14ac:dyDescent="0.3">
      <c r="A61" s="1306" t="s">
        <v>724</v>
      </c>
      <c r="B61" s="1306" t="s">
        <v>724</v>
      </c>
      <c r="C61" s="1302" t="s">
        <v>753</v>
      </c>
      <c r="D61" s="1301">
        <v>0</v>
      </c>
      <c r="E61" s="1301">
        <v>0</v>
      </c>
      <c r="F61" s="1301">
        <v>0</v>
      </c>
      <c r="G61" s="1301">
        <v>0</v>
      </c>
      <c r="H61" s="1301">
        <v>0</v>
      </c>
      <c r="I61" s="1301">
        <v>0</v>
      </c>
      <c r="J61" s="1301">
        <v>0</v>
      </c>
      <c r="K61" s="1301">
        <v>0</v>
      </c>
      <c r="L61" s="1301">
        <v>0</v>
      </c>
      <c r="M61" s="1301">
        <v>0</v>
      </c>
      <c r="N61" s="1301">
        <v>0</v>
      </c>
      <c r="O61" s="1301">
        <v>0</v>
      </c>
      <c r="P61" s="1301">
        <v>0</v>
      </c>
      <c r="Q61" s="1301">
        <v>0</v>
      </c>
      <c r="R61" s="1301">
        <v>0</v>
      </c>
      <c r="S61" s="1301">
        <v>1</v>
      </c>
      <c r="T61" s="1301">
        <v>0</v>
      </c>
      <c r="U61" s="1301">
        <v>0</v>
      </c>
      <c r="V61" s="1301">
        <v>0</v>
      </c>
      <c r="W61" s="1301">
        <v>0</v>
      </c>
      <c r="X61" s="1301">
        <v>0</v>
      </c>
      <c r="Y61" s="1301">
        <v>0</v>
      </c>
      <c r="Z61" s="1301">
        <v>0</v>
      </c>
      <c r="AA61" s="1301">
        <v>0</v>
      </c>
      <c r="AB61" s="1301">
        <v>0</v>
      </c>
      <c r="AC61" s="1301">
        <v>0</v>
      </c>
      <c r="AD61" s="1301">
        <v>0</v>
      </c>
      <c r="AE61" s="1301">
        <v>0</v>
      </c>
      <c r="AF61" s="1301">
        <v>0</v>
      </c>
      <c r="AG61" s="1301">
        <v>0</v>
      </c>
      <c r="AH61" s="1301">
        <v>0</v>
      </c>
      <c r="AI61" s="1301">
        <v>0</v>
      </c>
      <c r="AJ61" s="1301">
        <v>1</v>
      </c>
    </row>
    <row r="62" spans="1:36" x14ac:dyDescent="0.3">
      <c r="A62" s="1305" t="s">
        <v>724</v>
      </c>
      <c r="B62" s="1305" t="s">
        <v>724</v>
      </c>
      <c r="C62" s="1302" t="s">
        <v>752</v>
      </c>
      <c r="D62" s="1304">
        <v>0</v>
      </c>
      <c r="E62" s="1304">
        <v>0</v>
      </c>
      <c r="F62" s="1304">
        <v>0</v>
      </c>
      <c r="G62" s="1304">
        <v>0</v>
      </c>
      <c r="H62" s="1304">
        <v>0</v>
      </c>
      <c r="I62" s="1304">
        <v>0</v>
      </c>
      <c r="J62" s="1304">
        <v>0</v>
      </c>
      <c r="K62" s="1304">
        <v>0</v>
      </c>
      <c r="L62" s="1304">
        <v>0</v>
      </c>
      <c r="M62" s="1304">
        <v>0</v>
      </c>
      <c r="N62" s="1304">
        <v>0</v>
      </c>
      <c r="O62" s="1304">
        <v>0</v>
      </c>
      <c r="P62" s="1304">
        <v>0</v>
      </c>
      <c r="Q62" s="1304">
        <v>0</v>
      </c>
      <c r="R62" s="1304">
        <v>0</v>
      </c>
      <c r="S62" s="1304">
        <v>2</v>
      </c>
      <c r="T62" s="1304">
        <v>0</v>
      </c>
      <c r="U62" s="1304">
        <v>1</v>
      </c>
      <c r="V62" s="1304">
        <v>1</v>
      </c>
      <c r="W62" s="1304">
        <v>0</v>
      </c>
      <c r="X62" s="1304">
        <v>0</v>
      </c>
      <c r="Y62" s="1304">
        <v>0</v>
      </c>
      <c r="Z62" s="1304">
        <v>0</v>
      </c>
      <c r="AA62" s="1304">
        <v>0</v>
      </c>
      <c r="AB62" s="1304">
        <v>0</v>
      </c>
      <c r="AC62" s="1304">
        <v>0</v>
      </c>
      <c r="AD62" s="1304">
        <v>0</v>
      </c>
      <c r="AE62" s="1304">
        <v>0</v>
      </c>
      <c r="AF62" s="1304">
        <v>0</v>
      </c>
      <c r="AG62" s="1304">
        <v>0</v>
      </c>
      <c r="AH62" s="1304">
        <v>0</v>
      </c>
      <c r="AI62" s="1304">
        <v>0</v>
      </c>
      <c r="AJ62" s="1304">
        <v>4</v>
      </c>
    </row>
    <row r="63" spans="1:36" x14ac:dyDescent="0.3">
      <c r="A63" s="1303" t="s">
        <v>745</v>
      </c>
      <c r="B63" s="1303" t="s">
        <v>745</v>
      </c>
      <c r="C63" s="1302" t="s">
        <v>751</v>
      </c>
      <c r="D63" s="1301">
        <v>0</v>
      </c>
      <c r="E63" s="1301">
        <v>0</v>
      </c>
      <c r="F63" s="1301">
        <v>0</v>
      </c>
      <c r="G63" s="1301">
        <v>0</v>
      </c>
      <c r="H63" s="1301">
        <v>0</v>
      </c>
      <c r="I63" s="1301">
        <v>0</v>
      </c>
      <c r="J63" s="1301">
        <v>0</v>
      </c>
      <c r="K63" s="1301">
        <v>0</v>
      </c>
      <c r="L63" s="1301">
        <v>0</v>
      </c>
      <c r="M63" s="1301">
        <v>0</v>
      </c>
      <c r="N63" s="1301">
        <v>0</v>
      </c>
      <c r="O63" s="1301">
        <v>0</v>
      </c>
      <c r="P63" s="1301">
        <v>0</v>
      </c>
      <c r="Q63" s="1301">
        <v>0</v>
      </c>
      <c r="R63" s="1301">
        <v>0</v>
      </c>
      <c r="S63" s="1301">
        <v>0</v>
      </c>
      <c r="T63" s="1301">
        <v>0</v>
      </c>
      <c r="U63" s="1301">
        <v>0</v>
      </c>
      <c r="V63" s="1301">
        <v>0</v>
      </c>
      <c r="W63" s="1301">
        <v>0</v>
      </c>
      <c r="X63" s="1301">
        <v>0</v>
      </c>
      <c r="Y63" s="1301">
        <v>0</v>
      </c>
      <c r="Z63" s="1301">
        <v>0</v>
      </c>
      <c r="AA63" s="1301">
        <v>0</v>
      </c>
      <c r="AB63" s="1301">
        <v>0</v>
      </c>
      <c r="AC63" s="1301">
        <v>0</v>
      </c>
      <c r="AD63" s="1301">
        <v>0</v>
      </c>
      <c r="AE63" s="1301">
        <v>0</v>
      </c>
      <c r="AF63" s="1301">
        <v>0</v>
      </c>
      <c r="AG63" s="1301">
        <v>0</v>
      </c>
      <c r="AH63" s="1301">
        <v>0</v>
      </c>
      <c r="AI63" s="1301">
        <v>0</v>
      </c>
      <c r="AJ63" s="1301">
        <v>0</v>
      </c>
    </row>
    <row r="64" spans="1:36" x14ac:dyDescent="0.3">
      <c r="A64" s="1307" t="s">
        <v>745</v>
      </c>
      <c r="B64" s="1307" t="s">
        <v>745</v>
      </c>
      <c r="C64" s="1302" t="s">
        <v>750</v>
      </c>
      <c r="D64" s="1304">
        <v>1</v>
      </c>
      <c r="E64" s="1304">
        <v>0</v>
      </c>
      <c r="F64" s="1304">
        <v>0</v>
      </c>
      <c r="G64" s="1304">
        <v>0</v>
      </c>
      <c r="H64" s="1304">
        <v>0</v>
      </c>
      <c r="I64" s="1304">
        <v>0</v>
      </c>
      <c r="J64" s="1304">
        <v>0</v>
      </c>
      <c r="K64" s="1304">
        <v>0</v>
      </c>
      <c r="L64" s="1304">
        <v>0</v>
      </c>
      <c r="M64" s="1304">
        <v>0</v>
      </c>
      <c r="N64" s="1304">
        <v>0</v>
      </c>
      <c r="O64" s="1304">
        <v>0</v>
      </c>
      <c r="P64" s="1304">
        <v>0</v>
      </c>
      <c r="Q64" s="1304">
        <v>0</v>
      </c>
      <c r="R64" s="1304">
        <v>0</v>
      </c>
      <c r="S64" s="1304">
        <v>0</v>
      </c>
      <c r="T64" s="1304">
        <v>0</v>
      </c>
      <c r="U64" s="1304">
        <v>0</v>
      </c>
      <c r="V64" s="1304">
        <v>0</v>
      </c>
      <c r="W64" s="1304">
        <v>0</v>
      </c>
      <c r="X64" s="1304">
        <v>0</v>
      </c>
      <c r="Y64" s="1304">
        <v>0</v>
      </c>
      <c r="Z64" s="1304">
        <v>0</v>
      </c>
      <c r="AA64" s="1304">
        <v>0</v>
      </c>
      <c r="AB64" s="1304">
        <v>0</v>
      </c>
      <c r="AC64" s="1304">
        <v>0</v>
      </c>
      <c r="AD64" s="1304">
        <v>0</v>
      </c>
      <c r="AE64" s="1304">
        <v>0</v>
      </c>
      <c r="AF64" s="1304">
        <v>0</v>
      </c>
      <c r="AG64" s="1304">
        <v>0</v>
      </c>
      <c r="AH64" s="1304">
        <v>0</v>
      </c>
      <c r="AI64" s="1304">
        <v>0</v>
      </c>
      <c r="AJ64" s="1304">
        <v>1</v>
      </c>
    </row>
    <row r="65" spans="1:36" x14ac:dyDescent="0.3">
      <c r="A65" s="1306" t="s">
        <v>748</v>
      </c>
      <c r="B65" s="1303" t="s">
        <v>748</v>
      </c>
      <c r="C65" s="1302" t="s">
        <v>749</v>
      </c>
      <c r="D65" s="1301">
        <v>0</v>
      </c>
      <c r="E65" s="1301">
        <v>0</v>
      </c>
      <c r="F65" s="1301">
        <v>0</v>
      </c>
      <c r="G65" s="1301">
        <v>0</v>
      </c>
      <c r="H65" s="1301">
        <v>0</v>
      </c>
      <c r="I65" s="1301">
        <v>0</v>
      </c>
      <c r="J65" s="1301">
        <v>0</v>
      </c>
      <c r="K65" s="1301">
        <v>0</v>
      </c>
      <c r="L65" s="1301">
        <v>0</v>
      </c>
      <c r="M65" s="1301">
        <v>0</v>
      </c>
      <c r="N65" s="1301">
        <v>0</v>
      </c>
      <c r="O65" s="1301">
        <v>0</v>
      </c>
      <c r="P65" s="1301">
        <v>0</v>
      </c>
      <c r="Q65" s="1301">
        <v>0</v>
      </c>
      <c r="R65" s="1301">
        <v>0</v>
      </c>
      <c r="S65" s="1301">
        <v>0</v>
      </c>
      <c r="T65" s="1301">
        <v>0</v>
      </c>
      <c r="U65" s="1301">
        <v>0</v>
      </c>
      <c r="V65" s="1301">
        <v>0</v>
      </c>
      <c r="W65" s="1301">
        <v>0</v>
      </c>
      <c r="X65" s="1301">
        <v>0</v>
      </c>
      <c r="Y65" s="1301">
        <v>0</v>
      </c>
      <c r="Z65" s="1301">
        <v>0</v>
      </c>
      <c r="AA65" s="1301">
        <v>0</v>
      </c>
      <c r="AB65" s="1301">
        <v>0</v>
      </c>
      <c r="AC65" s="1301">
        <v>0</v>
      </c>
      <c r="AD65" s="1301">
        <v>0</v>
      </c>
      <c r="AE65" s="1301">
        <v>0</v>
      </c>
      <c r="AF65" s="1301">
        <v>0</v>
      </c>
      <c r="AG65" s="1301">
        <v>0</v>
      </c>
      <c r="AH65" s="1301">
        <v>0</v>
      </c>
      <c r="AI65" s="1301">
        <v>0</v>
      </c>
      <c r="AJ65" s="1301">
        <v>0</v>
      </c>
    </row>
    <row r="66" spans="1:36" x14ac:dyDescent="0.3">
      <c r="A66" s="1307" t="s">
        <v>748</v>
      </c>
      <c r="B66" s="1305" t="s">
        <v>748</v>
      </c>
      <c r="C66" s="1302" t="s">
        <v>747</v>
      </c>
      <c r="D66" s="1304">
        <v>0</v>
      </c>
      <c r="E66" s="1304">
        <v>0</v>
      </c>
      <c r="F66" s="1304">
        <v>0</v>
      </c>
      <c r="G66" s="1304">
        <v>0</v>
      </c>
      <c r="H66" s="1304">
        <v>0</v>
      </c>
      <c r="I66" s="1304">
        <v>1</v>
      </c>
      <c r="J66" s="1304">
        <v>0</v>
      </c>
      <c r="K66" s="1304">
        <v>0</v>
      </c>
      <c r="L66" s="1304">
        <v>0</v>
      </c>
      <c r="M66" s="1304">
        <v>0</v>
      </c>
      <c r="N66" s="1304">
        <v>0</v>
      </c>
      <c r="O66" s="1304">
        <v>0</v>
      </c>
      <c r="P66" s="1304">
        <v>0</v>
      </c>
      <c r="Q66" s="1304">
        <v>0</v>
      </c>
      <c r="R66" s="1304">
        <v>0</v>
      </c>
      <c r="S66" s="1304">
        <v>0</v>
      </c>
      <c r="T66" s="1304">
        <v>0</v>
      </c>
      <c r="U66" s="1304">
        <v>0</v>
      </c>
      <c r="V66" s="1304">
        <v>0</v>
      </c>
      <c r="W66" s="1304">
        <v>0</v>
      </c>
      <c r="X66" s="1304">
        <v>0</v>
      </c>
      <c r="Y66" s="1304">
        <v>0</v>
      </c>
      <c r="Z66" s="1304">
        <v>0</v>
      </c>
      <c r="AA66" s="1304">
        <v>0</v>
      </c>
      <c r="AB66" s="1304">
        <v>0</v>
      </c>
      <c r="AC66" s="1304">
        <v>0</v>
      </c>
      <c r="AD66" s="1304">
        <v>0</v>
      </c>
      <c r="AE66" s="1304">
        <v>0</v>
      </c>
      <c r="AF66" s="1304">
        <v>0</v>
      </c>
      <c r="AG66" s="1304">
        <v>0</v>
      </c>
      <c r="AH66" s="1304">
        <v>0</v>
      </c>
      <c r="AI66" s="1304">
        <v>0</v>
      </c>
      <c r="AJ66" s="1304">
        <v>1</v>
      </c>
    </row>
    <row r="67" spans="1:36" x14ac:dyDescent="0.3">
      <c r="A67" s="1306" t="s">
        <v>745</v>
      </c>
      <c r="B67" s="1306" t="s">
        <v>745</v>
      </c>
      <c r="C67" s="1302" t="s">
        <v>746</v>
      </c>
      <c r="D67" s="1301">
        <v>12</v>
      </c>
      <c r="E67" s="1301">
        <v>0</v>
      </c>
      <c r="F67" s="1301">
        <v>1</v>
      </c>
      <c r="G67" s="1301">
        <v>0</v>
      </c>
      <c r="H67" s="1301">
        <v>0</v>
      </c>
      <c r="I67" s="1301">
        <v>1</v>
      </c>
      <c r="J67" s="1301">
        <v>0</v>
      </c>
      <c r="K67" s="1301">
        <v>0</v>
      </c>
      <c r="L67" s="1301">
        <v>0</v>
      </c>
      <c r="M67" s="1301">
        <v>0</v>
      </c>
      <c r="N67" s="1301">
        <v>0</v>
      </c>
      <c r="O67" s="1301">
        <v>0</v>
      </c>
      <c r="P67" s="1301">
        <v>0</v>
      </c>
      <c r="Q67" s="1301">
        <v>0</v>
      </c>
      <c r="R67" s="1301">
        <v>0</v>
      </c>
      <c r="S67" s="1301">
        <v>0</v>
      </c>
      <c r="T67" s="1301">
        <v>0</v>
      </c>
      <c r="U67" s="1301">
        <v>0</v>
      </c>
      <c r="V67" s="1301">
        <v>0</v>
      </c>
      <c r="W67" s="1301">
        <v>0</v>
      </c>
      <c r="X67" s="1301">
        <v>0</v>
      </c>
      <c r="Y67" s="1301">
        <v>0</v>
      </c>
      <c r="Z67" s="1301">
        <v>0</v>
      </c>
      <c r="AA67" s="1301">
        <v>0</v>
      </c>
      <c r="AB67" s="1301">
        <v>0</v>
      </c>
      <c r="AC67" s="1301">
        <v>0</v>
      </c>
      <c r="AD67" s="1301">
        <v>0</v>
      </c>
      <c r="AE67" s="1301">
        <v>0</v>
      </c>
      <c r="AF67" s="1301">
        <v>0</v>
      </c>
      <c r="AG67" s="1301">
        <v>0</v>
      </c>
      <c r="AH67" s="1301">
        <v>0</v>
      </c>
      <c r="AI67" s="1301">
        <v>0</v>
      </c>
      <c r="AJ67" s="1301">
        <v>14</v>
      </c>
    </row>
    <row r="68" spans="1:36" x14ac:dyDescent="0.3">
      <c r="A68" s="1307" t="s">
        <v>745</v>
      </c>
      <c r="B68" s="1307" t="s">
        <v>745</v>
      </c>
      <c r="C68" s="1302" t="s">
        <v>744</v>
      </c>
      <c r="D68" s="1304">
        <v>17</v>
      </c>
      <c r="E68" s="1304">
        <v>0</v>
      </c>
      <c r="F68" s="1304">
        <v>14</v>
      </c>
      <c r="G68" s="1304">
        <v>0</v>
      </c>
      <c r="H68" s="1304">
        <v>0</v>
      </c>
      <c r="I68" s="1304">
        <v>2</v>
      </c>
      <c r="J68" s="1304">
        <v>1</v>
      </c>
      <c r="K68" s="1304">
        <v>0</v>
      </c>
      <c r="L68" s="1304">
        <v>0</v>
      </c>
      <c r="M68" s="1304">
        <v>7</v>
      </c>
      <c r="N68" s="1304">
        <v>0</v>
      </c>
      <c r="O68" s="1304">
        <v>0</v>
      </c>
      <c r="P68" s="1304">
        <v>0</v>
      </c>
      <c r="Q68" s="1304">
        <v>0</v>
      </c>
      <c r="R68" s="1304">
        <v>0</v>
      </c>
      <c r="S68" s="1304">
        <v>0</v>
      </c>
      <c r="T68" s="1304">
        <v>0</v>
      </c>
      <c r="U68" s="1304">
        <v>0</v>
      </c>
      <c r="V68" s="1304">
        <v>2</v>
      </c>
      <c r="W68" s="1304">
        <v>0</v>
      </c>
      <c r="X68" s="1304">
        <v>0</v>
      </c>
      <c r="Y68" s="1304">
        <v>0</v>
      </c>
      <c r="Z68" s="1304">
        <v>0</v>
      </c>
      <c r="AA68" s="1304">
        <v>0</v>
      </c>
      <c r="AB68" s="1304">
        <v>0</v>
      </c>
      <c r="AC68" s="1304">
        <v>0</v>
      </c>
      <c r="AD68" s="1304">
        <v>0</v>
      </c>
      <c r="AE68" s="1304">
        <v>0</v>
      </c>
      <c r="AF68" s="1304">
        <v>0</v>
      </c>
      <c r="AG68" s="1304">
        <v>0</v>
      </c>
      <c r="AH68" s="1304">
        <v>0</v>
      </c>
      <c r="AI68" s="1304">
        <v>0</v>
      </c>
      <c r="AJ68" s="1304">
        <v>43</v>
      </c>
    </row>
    <row r="69" spans="1:36" x14ac:dyDescent="0.3">
      <c r="A69" s="1306" t="s">
        <v>724</v>
      </c>
      <c r="B69" s="1306" t="s">
        <v>724</v>
      </c>
      <c r="C69" s="1302" t="s">
        <v>743</v>
      </c>
      <c r="D69" s="1301">
        <v>7</v>
      </c>
      <c r="E69" s="1301">
        <v>0</v>
      </c>
      <c r="F69" s="1301">
        <v>1</v>
      </c>
      <c r="G69" s="1301">
        <v>0</v>
      </c>
      <c r="H69" s="1301">
        <v>0</v>
      </c>
      <c r="I69" s="1301">
        <v>0</v>
      </c>
      <c r="J69" s="1301">
        <v>3</v>
      </c>
      <c r="K69" s="1301">
        <v>0</v>
      </c>
      <c r="L69" s="1301">
        <v>0</v>
      </c>
      <c r="M69" s="1301">
        <v>0</v>
      </c>
      <c r="N69" s="1301">
        <v>0</v>
      </c>
      <c r="O69" s="1301">
        <v>0</v>
      </c>
      <c r="P69" s="1301">
        <v>0</v>
      </c>
      <c r="Q69" s="1301">
        <v>0</v>
      </c>
      <c r="R69" s="1301">
        <v>0</v>
      </c>
      <c r="S69" s="1301">
        <v>0</v>
      </c>
      <c r="T69" s="1301">
        <v>13</v>
      </c>
      <c r="U69" s="1301">
        <v>0</v>
      </c>
      <c r="V69" s="1301">
        <v>0</v>
      </c>
      <c r="W69" s="1301">
        <v>0</v>
      </c>
      <c r="X69" s="1301">
        <v>0</v>
      </c>
      <c r="Y69" s="1301">
        <v>0</v>
      </c>
      <c r="Z69" s="1301">
        <v>0</v>
      </c>
      <c r="AA69" s="1301">
        <v>0</v>
      </c>
      <c r="AB69" s="1301">
        <v>0</v>
      </c>
      <c r="AC69" s="1301">
        <v>0</v>
      </c>
      <c r="AD69" s="1301">
        <v>0</v>
      </c>
      <c r="AE69" s="1301">
        <v>0</v>
      </c>
      <c r="AF69" s="1301">
        <v>0</v>
      </c>
      <c r="AG69" s="1301">
        <v>0</v>
      </c>
      <c r="AH69" s="1301">
        <v>0</v>
      </c>
      <c r="AI69" s="1301">
        <v>0</v>
      </c>
      <c r="AJ69" s="1301">
        <v>24</v>
      </c>
    </row>
    <row r="70" spans="1:36" x14ac:dyDescent="0.3">
      <c r="A70" s="1305" t="s">
        <v>724</v>
      </c>
      <c r="B70" s="1305" t="s">
        <v>724</v>
      </c>
      <c r="C70" s="1302" t="s">
        <v>742</v>
      </c>
      <c r="D70" s="1304">
        <v>3</v>
      </c>
      <c r="E70" s="1304">
        <v>0</v>
      </c>
      <c r="F70" s="1304">
        <v>4</v>
      </c>
      <c r="G70" s="1304">
        <v>0</v>
      </c>
      <c r="H70" s="1304">
        <v>0</v>
      </c>
      <c r="I70" s="1304">
        <v>0</v>
      </c>
      <c r="J70" s="1304">
        <v>1</v>
      </c>
      <c r="K70" s="1304">
        <v>0</v>
      </c>
      <c r="L70" s="1304">
        <v>1</v>
      </c>
      <c r="M70" s="1304">
        <v>1</v>
      </c>
      <c r="N70" s="1304">
        <v>0</v>
      </c>
      <c r="O70" s="1304">
        <v>0</v>
      </c>
      <c r="P70" s="1304">
        <v>0</v>
      </c>
      <c r="Q70" s="1304">
        <v>0</v>
      </c>
      <c r="R70" s="1304">
        <v>0</v>
      </c>
      <c r="S70" s="1304">
        <v>1</v>
      </c>
      <c r="T70" s="1304">
        <v>9</v>
      </c>
      <c r="U70" s="1304">
        <v>5</v>
      </c>
      <c r="V70" s="1304">
        <v>1</v>
      </c>
      <c r="W70" s="1304">
        <v>0</v>
      </c>
      <c r="X70" s="1304">
        <v>0</v>
      </c>
      <c r="Y70" s="1304">
        <v>0</v>
      </c>
      <c r="Z70" s="1304">
        <v>0</v>
      </c>
      <c r="AA70" s="1304">
        <v>0</v>
      </c>
      <c r="AB70" s="1304">
        <v>0</v>
      </c>
      <c r="AC70" s="1304">
        <v>0</v>
      </c>
      <c r="AD70" s="1304">
        <v>0</v>
      </c>
      <c r="AE70" s="1304">
        <v>0</v>
      </c>
      <c r="AF70" s="1304">
        <v>0</v>
      </c>
      <c r="AG70" s="1304">
        <v>0</v>
      </c>
      <c r="AH70" s="1304">
        <v>0</v>
      </c>
      <c r="AI70" s="1304">
        <v>0</v>
      </c>
      <c r="AJ70" s="1304">
        <v>26</v>
      </c>
    </row>
    <row r="71" spans="1:36" x14ac:dyDescent="0.3">
      <c r="A71" s="1303" t="s">
        <v>724</v>
      </c>
      <c r="B71" s="1303" t="s">
        <v>724</v>
      </c>
      <c r="C71" s="1302" t="s">
        <v>741</v>
      </c>
      <c r="D71" s="1301">
        <v>0</v>
      </c>
      <c r="E71" s="1301">
        <v>0</v>
      </c>
      <c r="F71" s="1301">
        <v>0</v>
      </c>
      <c r="G71" s="1301">
        <v>0</v>
      </c>
      <c r="H71" s="1301">
        <v>0</v>
      </c>
      <c r="I71" s="1301">
        <v>0</v>
      </c>
      <c r="J71" s="1301">
        <v>0</v>
      </c>
      <c r="K71" s="1301">
        <v>0</v>
      </c>
      <c r="L71" s="1301">
        <v>0</v>
      </c>
      <c r="M71" s="1301">
        <v>0</v>
      </c>
      <c r="N71" s="1301">
        <v>0</v>
      </c>
      <c r="O71" s="1301">
        <v>0</v>
      </c>
      <c r="P71" s="1301">
        <v>0</v>
      </c>
      <c r="Q71" s="1301">
        <v>0</v>
      </c>
      <c r="R71" s="1301">
        <v>0</v>
      </c>
      <c r="S71" s="1301">
        <v>0</v>
      </c>
      <c r="T71" s="1301">
        <v>0</v>
      </c>
      <c r="U71" s="1301">
        <v>0</v>
      </c>
      <c r="V71" s="1301">
        <v>0</v>
      </c>
      <c r="W71" s="1301">
        <v>0</v>
      </c>
      <c r="X71" s="1301">
        <v>0</v>
      </c>
      <c r="Y71" s="1301">
        <v>0</v>
      </c>
      <c r="Z71" s="1301">
        <v>0</v>
      </c>
      <c r="AA71" s="1301">
        <v>0</v>
      </c>
      <c r="AB71" s="1301">
        <v>0</v>
      </c>
      <c r="AC71" s="1301">
        <v>0</v>
      </c>
      <c r="AD71" s="1301">
        <v>0</v>
      </c>
      <c r="AE71" s="1301">
        <v>0</v>
      </c>
      <c r="AF71" s="1301">
        <v>0</v>
      </c>
      <c r="AG71" s="1301">
        <v>0</v>
      </c>
      <c r="AH71" s="1301">
        <v>0</v>
      </c>
      <c r="AI71" s="1301">
        <v>0</v>
      </c>
      <c r="AJ71" s="1301">
        <v>0</v>
      </c>
    </row>
    <row r="72" spans="1:36" x14ac:dyDescent="0.3">
      <c r="A72" s="1307" t="s">
        <v>724</v>
      </c>
      <c r="B72" s="1307" t="s">
        <v>724</v>
      </c>
      <c r="C72" s="1302" t="s">
        <v>740</v>
      </c>
      <c r="D72" s="1304">
        <v>0</v>
      </c>
      <c r="E72" s="1304">
        <v>0</v>
      </c>
      <c r="F72" s="1304">
        <v>0</v>
      </c>
      <c r="G72" s="1304">
        <v>0</v>
      </c>
      <c r="H72" s="1304">
        <v>0</v>
      </c>
      <c r="I72" s="1304">
        <v>0</v>
      </c>
      <c r="J72" s="1304">
        <v>0</v>
      </c>
      <c r="K72" s="1304">
        <v>0</v>
      </c>
      <c r="L72" s="1304">
        <v>0</v>
      </c>
      <c r="M72" s="1304">
        <v>0</v>
      </c>
      <c r="N72" s="1304">
        <v>0</v>
      </c>
      <c r="O72" s="1304">
        <v>0</v>
      </c>
      <c r="P72" s="1304">
        <v>0</v>
      </c>
      <c r="Q72" s="1304">
        <v>0</v>
      </c>
      <c r="R72" s="1304">
        <v>0</v>
      </c>
      <c r="S72" s="1304">
        <v>0</v>
      </c>
      <c r="T72" s="1304">
        <v>0</v>
      </c>
      <c r="U72" s="1304">
        <v>0</v>
      </c>
      <c r="V72" s="1304">
        <v>0</v>
      </c>
      <c r="W72" s="1304">
        <v>0</v>
      </c>
      <c r="X72" s="1304">
        <v>0</v>
      </c>
      <c r="Y72" s="1304">
        <v>0</v>
      </c>
      <c r="Z72" s="1304">
        <v>0</v>
      </c>
      <c r="AA72" s="1304">
        <v>0</v>
      </c>
      <c r="AB72" s="1304">
        <v>0</v>
      </c>
      <c r="AC72" s="1304">
        <v>0</v>
      </c>
      <c r="AD72" s="1304">
        <v>0</v>
      </c>
      <c r="AE72" s="1304">
        <v>0</v>
      </c>
      <c r="AF72" s="1304">
        <v>0</v>
      </c>
      <c r="AG72" s="1304">
        <v>0</v>
      </c>
      <c r="AH72" s="1304">
        <v>0</v>
      </c>
      <c r="AI72" s="1304">
        <v>0</v>
      </c>
      <c r="AJ72" s="1304">
        <v>0</v>
      </c>
    </row>
    <row r="73" spans="1:36" x14ac:dyDescent="0.3">
      <c r="A73" s="1306" t="s">
        <v>724</v>
      </c>
      <c r="B73" s="1306" t="s">
        <v>724</v>
      </c>
      <c r="C73" s="1302" t="s">
        <v>739</v>
      </c>
      <c r="D73" s="1301">
        <v>0</v>
      </c>
      <c r="E73" s="1301">
        <v>0</v>
      </c>
      <c r="F73" s="1301">
        <v>0</v>
      </c>
      <c r="G73" s="1301">
        <v>0</v>
      </c>
      <c r="H73" s="1301">
        <v>0</v>
      </c>
      <c r="I73" s="1301">
        <v>0</v>
      </c>
      <c r="J73" s="1301">
        <v>0</v>
      </c>
      <c r="K73" s="1301">
        <v>1</v>
      </c>
      <c r="L73" s="1301">
        <v>0</v>
      </c>
      <c r="M73" s="1301">
        <v>0</v>
      </c>
      <c r="N73" s="1301">
        <v>0</v>
      </c>
      <c r="O73" s="1301">
        <v>0</v>
      </c>
      <c r="P73" s="1301">
        <v>0</v>
      </c>
      <c r="Q73" s="1301">
        <v>0</v>
      </c>
      <c r="R73" s="1301">
        <v>0</v>
      </c>
      <c r="S73" s="1301">
        <v>0</v>
      </c>
      <c r="T73" s="1301">
        <v>0</v>
      </c>
      <c r="U73" s="1301">
        <v>0</v>
      </c>
      <c r="V73" s="1301">
        <v>0</v>
      </c>
      <c r="W73" s="1301">
        <v>0</v>
      </c>
      <c r="X73" s="1301">
        <v>0</v>
      </c>
      <c r="Y73" s="1301">
        <v>0</v>
      </c>
      <c r="Z73" s="1301">
        <v>0</v>
      </c>
      <c r="AA73" s="1301">
        <v>0</v>
      </c>
      <c r="AB73" s="1301">
        <v>0</v>
      </c>
      <c r="AC73" s="1301">
        <v>0</v>
      </c>
      <c r="AD73" s="1301">
        <v>0</v>
      </c>
      <c r="AE73" s="1301">
        <v>0</v>
      </c>
      <c r="AF73" s="1301">
        <v>0</v>
      </c>
      <c r="AG73" s="1301">
        <v>0</v>
      </c>
      <c r="AH73" s="1301">
        <v>0</v>
      </c>
      <c r="AI73" s="1301">
        <v>0</v>
      </c>
      <c r="AJ73" s="1301">
        <v>1</v>
      </c>
    </row>
    <row r="74" spans="1:36" x14ac:dyDescent="0.3">
      <c r="A74" s="1307" t="s">
        <v>724</v>
      </c>
      <c r="B74" s="1307" t="s">
        <v>724</v>
      </c>
      <c r="C74" s="1302" t="s">
        <v>738</v>
      </c>
      <c r="D74" s="1304">
        <v>0</v>
      </c>
      <c r="E74" s="1304">
        <v>0</v>
      </c>
      <c r="F74" s="1304">
        <v>0</v>
      </c>
      <c r="G74" s="1304">
        <v>0</v>
      </c>
      <c r="H74" s="1304">
        <v>0</v>
      </c>
      <c r="I74" s="1304">
        <v>0</v>
      </c>
      <c r="J74" s="1304">
        <v>0</v>
      </c>
      <c r="K74" s="1304">
        <v>0</v>
      </c>
      <c r="L74" s="1304">
        <v>0</v>
      </c>
      <c r="M74" s="1304">
        <v>0</v>
      </c>
      <c r="N74" s="1304">
        <v>0</v>
      </c>
      <c r="O74" s="1304">
        <v>0</v>
      </c>
      <c r="P74" s="1304">
        <v>0</v>
      </c>
      <c r="Q74" s="1304">
        <v>0</v>
      </c>
      <c r="R74" s="1304">
        <v>0</v>
      </c>
      <c r="S74" s="1304">
        <v>0</v>
      </c>
      <c r="T74" s="1304">
        <v>0</v>
      </c>
      <c r="U74" s="1304">
        <v>0</v>
      </c>
      <c r="V74" s="1304">
        <v>0</v>
      </c>
      <c r="W74" s="1304">
        <v>0</v>
      </c>
      <c r="X74" s="1304">
        <v>0</v>
      </c>
      <c r="Y74" s="1304">
        <v>0</v>
      </c>
      <c r="Z74" s="1304">
        <v>0</v>
      </c>
      <c r="AA74" s="1304">
        <v>0</v>
      </c>
      <c r="AB74" s="1304">
        <v>0</v>
      </c>
      <c r="AC74" s="1304">
        <v>0</v>
      </c>
      <c r="AD74" s="1304">
        <v>0</v>
      </c>
      <c r="AE74" s="1304">
        <v>0</v>
      </c>
      <c r="AF74" s="1304">
        <v>0</v>
      </c>
      <c r="AG74" s="1304">
        <v>0</v>
      </c>
      <c r="AH74" s="1304">
        <v>0</v>
      </c>
      <c r="AI74" s="1304">
        <v>0</v>
      </c>
      <c r="AJ74" s="1304">
        <v>0</v>
      </c>
    </row>
    <row r="75" spans="1:36" x14ac:dyDescent="0.3">
      <c r="A75" s="1306" t="s">
        <v>724</v>
      </c>
      <c r="B75" s="1306" t="s">
        <v>724</v>
      </c>
      <c r="C75" s="1302" t="s">
        <v>737</v>
      </c>
      <c r="D75" s="1301">
        <v>0</v>
      </c>
      <c r="E75" s="1301">
        <v>0</v>
      </c>
      <c r="F75" s="1301">
        <v>0</v>
      </c>
      <c r="G75" s="1301">
        <v>0</v>
      </c>
      <c r="H75" s="1301">
        <v>0</v>
      </c>
      <c r="I75" s="1301">
        <v>0</v>
      </c>
      <c r="J75" s="1301">
        <v>0</v>
      </c>
      <c r="K75" s="1301">
        <v>1</v>
      </c>
      <c r="L75" s="1301">
        <v>0</v>
      </c>
      <c r="M75" s="1301">
        <v>0</v>
      </c>
      <c r="N75" s="1301">
        <v>0</v>
      </c>
      <c r="O75" s="1301">
        <v>0</v>
      </c>
      <c r="P75" s="1301">
        <v>0</v>
      </c>
      <c r="Q75" s="1301">
        <v>0</v>
      </c>
      <c r="R75" s="1301">
        <v>0</v>
      </c>
      <c r="S75" s="1301">
        <v>0</v>
      </c>
      <c r="T75" s="1301">
        <v>0</v>
      </c>
      <c r="U75" s="1301">
        <v>0</v>
      </c>
      <c r="V75" s="1301">
        <v>0</v>
      </c>
      <c r="W75" s="1301">
        <v>0</v>
      </c>
      <c r="X75" s="1301">
        <v>0</v>
      </c>
      <c r="Y75" s="1301">
        <v>0</v>
      </c>
      <c r="Z75" s="1301">
        <v>0</v>
      </c>
      <c r="AA75" s="1301">
        <v>0</v>
      </c>
      <c r="AB75" s="1301">
        <v>0</v>
      </c>
      <c r="AC75" s="1301">
        <v>0</v>
      </c>
      <c r="AD75" s="1301">
        <v>0</v>
      </c>
      <c r="AE75" s="1301">
        <v>0</v>
      </c>
      <c r="AF75" s="1301">
        <v>0</v>
      </c>
      <c r="AG75" s="1301">
        <v>0</v>
      </c>
      <c r="AH75" s="1301">
        <v>0</v>
      </c>
      <c r="AI75" s="1301">
        <v>0</v>
      </c>
      <c r="AJ75" s="1301">
        <v>1</v>
      </c>
    </row>
    <row r="76" spans="1:36" x14ac:dyDescent="0.3">
      <c r="A76" s="1307" t="s">
        <v>724</v>
      </c>
      <c r="B76" s="1307" t="s">
        <v>724</v>
      </c>
      <c r="C76" s="1302" t="s">
        <v>736</v>
      </c>
      <c r="D76" s="1304">
        <v>1</v>
      </c>
      <c r="E76" s="1304">
        <v>0</v>
      </c>
      <c r="F76" s="1304">
        <v>0</v>
      </c>
      <c r="G76" s="1304">
        <v>0</v>
      </c>
      <c r="H76" s="1304">
        <v>0</v>
      </c>
      <c r="I76" s="1304">
        <v>0</v>
      </c>
      <c r="J76" s="1304">
        <v>0</v>
      </c>
      <c r="K76" s="1304">
        <v>0</v>
      </c>
      <c r="L76" s="1304">
        <v>1</v>
      </c>
      <c r="M76" s="1304">
        <v>0</v>
      </c>
      <c r="N76" s="1304">
        <v>0</v>
      </c>
      <c r="O76" s="1304">
        <v>0</v>
      </c>
      <c r="P76" s="1304">
        <v>0</v>
      </c>
      <c r="Q76" s="1304">
        <v>0</v>
      </c>
      <c r="R76" s="1304">
        <v>0</v>
      </c>
      <c r="S76" s="1304">
        <v>0</v>
      </c>
      <c r="T76" s="1304">
        <v>1</v>
      </c>
      <c r="U76" s="1304">
        <v>2</v>
      </c>
      <c r="V76" s="1304">
        <v>0</v>
      </c>
      <c r="W76" s="1304">
        <v>0</v>
      </c>
      <c r="X76" s="1304">
        <v>0</v>
      </c>
      <c r="Y76" s="1304">
        <v>0</v>
      </c>
      <c r="Z76" s="1304">
        <v>0</v>
      </c>
      <c r="AA76" s="1304">
        <v>0</v>
      </c>
      <c r="AB76" s="1304">
        <v>0</v>
      </c>
      <c r="AC76" s="1304">
        <v>0</v>
      </c>
      <c r="AD76" s="1304">
        <v>0</v>
      </c>
      <c r="AE76" s="1304">
        <v>0</v>
      </c>
      <c r="AF76" s="1304">
        <v>0</v>
      </c>
      <c r="AG76" s="1304">
        <v>0</v>
      </c>
      <c r="AH76" s="1304">
        <v>0</v>
      </c>
      <c r="AI76" s="1304">
        <v>0</v>
      </c>
      <c r="AJ76" s="1304">
        <v>5</v>
      </c>
    </row>
    <row r="77" spans="1:36" x14ac:dyDescent="0.3">
      <c r="A77" s="1306" t="s">
        <v>724</v>
      </c>
      <c r="B77" s="1306" t="s">
        <v>724</v>
      </c>
      <c r="C77" s="1302" t="s">
        <v>735</v>
      </c>
      <c r="D77" s="1301">
        <v>0</v>
      </c>
      <c r="E77" s="1301">
        <v>0</v>
      </c>
      <c r="F77" s="1301">
        <v>0</v>
      </c>
      <c r="G77" s="1301">
        <v>0</v>
      </c>
      <c r="H77" s="1301">
        <v>0</v>
      </c>
      <c r="I77" s="1301">
        <v>0</v>
      </c>
      <c r="J77" s="1301">
        <v>0</v>
      </c>
      <c r="K77" s="1301">
        <v>0</v>
      </c>
      <c r="L77" s="1301">
        <v>1</v>
      </c>
      <c r="M77" s="1301">
        <v>0</v>
      </c>
      <c r="N77" s="1301">
        <v>0</v>
      </c>
      <c r="O77" s="1301">
        <v>0</v>
      </c>
      <c r="P77" s="1301">
        <v>0</v>
      </c>
      <c r="Q77" s="1301">
        <v>0</v>
      </c>
      <c r="R77" s="1301">
        <v>0</v>
      </c>
      <c r="S77" s="1301">
        <v>0</v>
      </c>
      <c r="T77" s="1301">
        <v>0</v>
      </c>
      <c r="U77" s="1301">
        <v>0</v>
      </c>
      <c r="V77" s="1301">
        <v>0</v>
      </c>
      <c r="W77" s="1301">
        <v>0</v>
      </c>
      <c r="X77" s="1301">
        <v>0</v>
      </c>
      <c r="Y77" s="1301">
        <v>0</v>
      </c>
      <c r="Z77" s="1301">
        <v>0</v>
      </c>
      <c r="AA77" s="1301">
        <v>0</v>
      </c>
      <c r="AB77" s="1301">
        <v>0</v>
      </c>
      <c r="AC77" s="1301">
        <v>0</v>
      </c>
      <c r="AD77" s="1301">
        <v>0</v>
      </c>
      <c r="AE77" s="1301">
        <v>0</v>
      </c>
      <c r="AF77" s="1301">
        <v>0</v>
      </c>
      <c r="AG77" s="1301">
        <v>0</v>
      </c>
      <c r="AH77" s="1301">
        <v>0</v>
      </c>
      <c r="AI77" s="1301">
        <v>0</v>
      </c>
      <c r="AJ77" s="1301">
        <v>1</v>
      </c>
    </row>
    <row r="78" spans="1:36" x14ac:dyDescent="0.3">
      <c r="A78" s="1305" t="s">
        <v>724</v>
      </c>
      <c r="B78" s="1305" t="s">
        <v>724</v>
      </c>
      <c r="C78" s="1302" t="s">
        <v>734</v>
      </c>
      <c r="D78" s="1304">
        <v>1</v>
      </c>
      <c r="E78" s="1304">
        <v>0</v>
      </c>
      <c r="F78" s="1304">
        <v>0</v>
      </c>
      <c r="G78" s="1304">
        <v>1</v>
      </c>
      <c r="H78" s="1304">
        <v>0</v>
      </c>
      <c r="I78" s="1304">
        <v>1</v>
      </c>
      <c r="J78" s="1304">
        <v>0</v>
      </c>
      <c r="K78" s="1304">
        <v>0</v>
      </c>
      <c r="L78" s="1304">
        <v>0</v>
      </c>
      <c r="M78" s="1304">
        <v>2</v>
      </c>
      <c r="N78" s="1304">
        <v>0</v>
      </c>
      <c r="O78" s="1304">
        <v>1</v>
      </c>
      <c r="P78" s="1304">
        <v>0</v>
      </c>
      <c r="Q78" s="1304">
        <v>0</v>
      </c>
      <c r="R78" s="1304">
        <v>0</v>
      </c>
      <c r="S78" s="1304">
        <v>0</v>
      </c>
      <c r="T78" s="1304">
        <v>0</v>
      </c>
      <c r="U78" s="1304">
        <v>0</v>
      </c>
      <c r="V78" s="1304">
        <v>1</v>
      </c>
      <c r="W78" s="1304">
        <v>0</v>
      </c>
      <c r="X78" s="1304">
        <v>0</v>
      </c>
      <c r="Y78" s="1304">
        <v>0</v>
      </c>
      <c r="Z78" s="1304">
        <v>0</v>
      </c>
      <c r="AA78" s="1304">
        <v>0</v>
      </c>
      <c r="AB78" s="1304">
        <v>0</v>
      </c>
      <c r="AC78" s="1304">
        <v>0</v>
      </c>
      <c r="AD78" s="1304">
        <v>0</v>
      </c>
      <c r="AE78" s="1304">
        <v>0</v>
      </c>
      <c r="AF78" s="1304">
        <v>0</v>
      </c>
      <c r="AG78" s="1304">
        <v>0</v>
      </c>
      <c r="AH78" s="1304">
        <v>0</v>
      </c>
      <c r="AI78" s="1304">
        <v>0</v>
      </c>
      <c r="AJ78" s="1304">
        <v>7</v>
      </c>
    </row>
    <row r="79" spans="1:36" x14ac:dyDescent="0.3">
      <c r="A79" s="1303" t="s">
        <v>724</v>
      </c>
      <c r="B79" s="1303" t="s">
        <v>724</v>
      </c>
      <c r="C79" s="1302" t="s">
        <v>733</v>
      </c>
      <c r="D79" s="1301">
        <v>83</v>
      </c>
      <c r="E79" s="1301">
        <v>49</v>
      </c>
      <c r="F79" s="1301">
        <v>1</v>
      </c>
      <c r="G79" s="1301">
        <v>0</v>
      </c>
      <c r="H79" s="1301">
        <v>27</v>
      </c>
      <c r="I79" s="1301">
        <v>0</v>
      </c>
      <c r="J79" s="1301">
        <v>5</v>
      </c>
      <c r="K79" s="1301">
        <v>3</v>
      </c>
      <c r="L79" s="1301">
        <v>8</v>
      </c>
      <c r="M79" s="1301">
        <v>5</v>
      </c>
      <c r="N79" s="1301">
        <v>75</v>
      </c>
      <c r="O79" s="1301">
        <v>0</v>
      </c>
      <c r="P79" s="1301">
        <v>0</v>
      </c>
      <c r="Q79" s="1301">
        <v>60</v>
      </c>
      <c r="R79" s="1301">
        <v>26</v>
      </c>
      <c r="S79" s="1301">
        <v>0</v>
      </c>
      <c r="T79" s="1301">
        <v>17</v>
      </c>
      <c r="U79" s="1301">
        <v>0</v>
      </c>
      <c r="V79" s="1301">
        <v>2</v>
      </c>
      <c r="W79" s="1301">
        <v>0</v>
      </c>
      <c r="X79" s="1301">
        <v>0</v>
      </c>
      <c r="Y79" s="1301">
        <v>0</v>
      </c>
      <c r="Z79" s="1301">
        <v>0</v>
      </c>
      <c r="AA79" s="1301">
        <v>2</v>
      </c>
      <c r="AB79" s="1301">
        <v>0</v>
      </c>
      <c r="AC79" s="1301">
        <v>0</v>
      </c>
      <c r="AD79" s="1301">
        <v>0</v>
      </c>
      <c r="AE79" s="1301">
        <v>0</v>
      </c>
      <c r="AF79" s="1301">
        <v>0</v>
      </c>
      <c r="AG79" s="1301">
        <v>0</v>
      </c>
      <c r="AH79" s="1301">
        <v>0</v>
      </c>
      <c r="AI79" s="1301">
        <v>0</v>
      </c>
      <c r="AJ79" s="1301">
        <v>363</v>
      </c>
    </row>
    <row r="80" spans="1:36" x14ac:dyDescent="0.3">
      <c r="A80" s="1307" t="s">
        <v>728</v>
      </c>
      <c r="B80" s="1307" t="s">
        <v>728</v>
      </c>
      <c r="C80" s="1302" t="s">
        <v>732</v>
      </c>
      <c r="D80" s="1304">
        <v>0</v>
      </c>
      <c r="E80" s="1304">
        <v>0</v>
      </c>
      <c r="F80" s="1304">
        <v>0</v>
      </c>
      <c r="G80" s="1304">
        <v>0</v>
      </c>
      <c r="H80" s="1304">
        <v>3</v>
      </c>
      <c r="I80" s="1304">
        <v>0</v>
      </c>
      <c r="J80" s="1304">
        <v>0</v>
      </c>
      <c r="K80" s="1304">
        <v>0</v>
      </c>
      <c r="L80" s="1304">
        <v>1</v>
      </c>
      <c r="M80" s="1304">
        <v>2</v>
      </c>
      <c r="N80" s="1304">
        <v>0</v>
      </c>
      <c r="O80" s="1304">
        <v>0</v>
      </c>
      <c r="P80" s="1304">
        <v>0</v>
      </c>
      <c r="Q80" s="1304">
        <v>0</v>
      </c>
      <c r="R80" s="1304">
        <v>0</v>
      </c>
      <c r="S80" s="1304">
        <v>0</v>
      </c>
      <c r="T80" s="1304">
        <v>0</v>
      </c>
      <c r="U80" s="1304">
        <v>0</v>
      </c>
      <c r="V80" s="1304">
        <v>0</v>
      </c>
      <c r="W80" s="1304">
        <v>0</v>
      </c>
      <c r="X80" s="1304">
        <v>0</v>
      </c>
      <c r="Y80" s="1304">
        <v>0</v>
      </c>
      <c r="Z80" s="1304">
        <v>0</v>
      </c>
      <c r="AA80" s="1304">
        <v>0</v>
      </c>
      <c r="AB80" s="1304">
        <v>0</v>
      </c>
      <c r="AC80" s="1304">
        <v>0</v>
      </c>
      <c r="AD80" s="1304">
        <v>0</v>
      </c>
      <c r="AE80" s="1304">
        <v>0</v>
      </c>
      <c r="AF80" s="1304">
        <v>0</v>
      </c>
      <c r="AG80" s="1304">
        <v>0</v>
      </c>
      <c r="AH80" s="1304">
        <v>0</v>
      </c>
      <c r="AI80" s="1304">
        <v>0</v>
      </c>
      <c r="AJ80" s="1304">
        <v>6</v>
      </c>
    </row>
    <row r="81" spans="1:36" x14ac:dyDescent="0.3">
      <c r="A81" s="1306" t="s">
        <v>728</v>
      </c>
      <c r="B81" s="1306" t="s">
        <v>728</v>
      </c>
      <c r="C81" s="1302" t="s">
        <v>731</v>
      </c>
      <c r="D81" s="1301">
        <v>4</v>
      </c>
      <c r="E81" s="1301">
        <v>4</v>
      </c>
      <c r="F81" s="1301">
        <v>1</v>
      </c>
      <c r="G81" s="1301">
        <v>1</v>
      </c>
      <c r="H81" s="1301">
        <v>2</v>
      </c>
      <c r="I81" s="1301">
        <v>1</v>
      </c>
      <c r="J81" s="1301">
        <v>5</v>
      </c>
      <c r="K81" s="1301">
        <v>9</v>
      </c>
      <c r="L81" s="1301">
        <v>0</v>
      </c>
      <c r="M81" s="1301">
        <v>0</v>
      </c>
      <c r="N81" s="1301">
        <v>0</v>
      </c>
      <c r="O81" s="1301">
        <v>0</v>
      </c>
      <c r="P81" s="1301">
        <v>2</v>
      </c>
      <c r="Q81" s="1301">
        <v>3</v>
      </c>
      <c r="R81" s="1301">
        <v>1</v>
      </c>
      <c r="S81" s="1301">
        <v>1</v>
      </c>
      <c r="T81" s="1301">
        <v>1</v>
      </c>
      <c r="U81" s="1301">
        <v>0</v>
      </c>
      <c r="V81" s="1301">
        <v>0</v>
      </c>
      <c r="W81" s="1301">
        <v>0</v>
      </c>
      <c r="X81" s="1301">
        <v>0</v>
      </c>
      <c r="Y81" s="1301">
        <v>0</v>
      </c>
      <c r="Z81" s="1301">
        <v>0</v>
      </c>
      <c r="AA81" s="1301">
        <v>0</v>
      </c>
      <c r="AB81" s="1301">
        <v>0</v>
      </c>
      <c r="AC81" s="1301">
        <v>0</v>
      </c>
      <c r="AD81" s="1301">
        <v>0</v>
      </c>
      <c r="AE81" s="1301">
        <v>0</v>
      </c>
      <c r="AF81" s="1301">
        <v>0</v>
      </c>
      <c r="AG81" s="1301">
        <v>0</v>
      </c>
      <c r="AH81" s="1301">
        <v>0</v>
      </c>
      <c r="AI81" s="1301">
        <v>0</v>
      </c>
      <c r="AJ81" s="1301">
        <v>35</v>
      </c>
    </row>
    <row r="82" spans="1:36" x14ac:dyDescent="0.3">
      <c r="A82" s="1307" t="s">
        <v>724</v>
      </c>
      <c r="B82" s="1307" t="s">
        <v>724</v>
      </c>
      <c r="C82" s="1302" t="s">
        <v>730</v>
      </c>
      <c r="D82" s="1304">
        <v>154</v>
      </c>
      <c r="E82" s="1304">
        <v>20</v>
      </c>
      <c r="F82" s="1304">
        <v>163</v>
      </c>
      <c r="G82" s="1304">
        <v>31</v>
      </c>
      <c r="H82" s="1304">
        <v>1</v>
      </c>
      <c r="I82" s="1304">
        <v>72</v>
      </c>
      <c r="J82" s="1304">
        <v>43</v>
      </c>
      <c r="K82" s="1304">
        <v>85</v>
      </c>
      <c r="L82" s="1304">
        <v>9</v>
      </c>
      <c r="M82" s="1304">
        <v>1</v>
      </c>
      <c r="N82" s="1304">
        <v>2</v>
      </c>
      <c r="O82" s="1304">
        <v>6</v>
      </c>
      <c r="P82" s="1304">
        <v>11</v>
      </c>
      <c r="Q82" s="1304">
        <v>5</v>
      </c>
      <c r="R82" s="1304">
        <v>0</v>
      </c>
      <c r="S82" s="1304">
        <v>27</v>
      </c>
      <c r="T82" s="1304">
        <v>4</v>
      </c>
      <c r="U82" s="1304">
        <v>3</v>
      </c>
      <c r="V82" s="1304">
        <v>27</v>
      </c>
      <c r="W82" s="1304">
        <v>14</v>
      </c>
      <c r="X82" s="1304">
        <v>1</v>
      </c>
      <c r="Y82" s="1304">
        <v>0</v>
      </c>
      <c r="Z82" s="1304">
        <v>0</v>
      </c>
      <c r="AA82" s="1304">
        <v>7</v>
      </c>
      <c r="AB82" s="1304">
        <v>1</v>
      </c>
      <c r="AC82" s="1304">
        <v>0</v>
      </c>
      <c r="AD82" s="1304">
        <v>0</v>
      </c>
      <c r="AE82" s="1304">
        <v>0</v>
      </c>
      <c r="AF82" s="1304">
        <v>3</v>
      </c>
      <c r="AG82" s="1304">
        <v>0</v>
      </c>
      <c r="AH82" s="1304">
        <v>3</v>
      </c>
      <c r="AI82" s="1304">
        <v>4</v>
      </c>
      <c r="AJ82" s="1304">
        <v>697</v>
      </c>
    </row>
    <row r="83" spans="1:36" x14ac:dyDescent="0.3">
      <c r="A83" s="1306" t="s">
        <v>724</v>
      </c>
      <c r="B83" s="1306" t="s">
        <v>724</v>
      </c>
      <c r="C83" s="1302" t="s">
        <v>729</v>
      </c>
      <c r="D83" s="1301">
        <v>84</v>
      </c>
      <c r="E83" s="1301">
        <v>11</v>
      </c>
      <c r="F83" s="1301">
        <v>8</v>
      </c>
      <c r="G83" s="1301">
        <v>3</v>
      </c>
      <c r="H83" s="1301">
        <v>0</v>
      </c>
      <c r="I83" s="1301">
        <v>6</v>
      </c>
      <c r="J83" s="1301">
        <v>1</v>
      </c>
      <c r="K83" s="1301">
        <v>3</v>
      </c>
      <c r="L83" s="1301">
        <v>11</v>
      </c>
      <c r="M83" s="1301">
        <v>0</v>
      </c>
      <c r="N83" s="1301">
        <v>0</v>
      </c>
      <c r="O83" s="1301">
        <v>1</v>
      </c>
      <c r="P83" s="1301">
        <v>1</v>
      </c>
      <c r="Q83" s="1301">
        <v>2</v>
      </c>
      <c r="R83" s="1301">
        <v>0</v>
      </c>
      <c r="S83" s="1301">
        <v>0</v>
      </c>
      <c r="T83" s="1301">
        <v>1</v>
      </c>
      <c r="U83" s="1301">
        <v>0</v>
      </c>
      <c r="V83" s="1301">
        <v>1</v>
      </c>
      <c r="W83" s="1301">
        <v>0</v>
      </c>
      <c r="X83" s="1301">
        <v>0</v>
      </c>
      <c r="Y83" s="1301">
        <v>0</v>
      </c>
      <c r="Z83" s="1301">
        <v>0</v>
      </c>
      <c r="AA83" s="1301">
        <v>0</v>
      </c>
      <c r="AB83" s="1301">
        <v>0</v>
      </c>
      <c r="AC83" s="1301">
        <v>0</v>
      </c>
      <c r="AD83" s="1301">
        <v>0</v>
      </c>
      <c r="AE83" s="1301">
        <v>0</v>
      </c>
      <c r="AF83" s="1301">
        <v>0</v>
      </c>
      <c r="AG83" s="1301">
        <v>1</v>
      </c>
      <c r="AH83" s="1301">
        <v>0</v>
      </c>
      <c r="AI83" s="1301">
        <v>2</v>
      </c>
      <c r="AJ83" s="1301">
        <v>136</v>
      </c>
    </row>
    <row r="84" spans="1:36" x14ac:dyDescent="0.3">
      <c r="A84" s="1307" t="s">
        <v>728</v>
      </c>
      <c r="B84" s="1307" t="s">
        <v>728</v>
      </c>
      <c r="C84" s="1302" t="s">
        <v>727</v>
      </c>
      <c r="D84" s="1304">
        <v>149</v>
      </c>
      <c r="E84" s="1304">
        <v>36</v>
      </c>
      <c r="F84" s="1304">
        <v>102</v>
      </c>
      <c r="G84" s="1304">
        <v>37</v>
      </c>
      <c r="H84" s="1304">
        <v>3</v>
      </c>
      <c r="I84" s="1304">
        <v>46</v>
      </c>
      <c r="J84" s="1304">
        <v>62</v>
      </c>
      <c r="K84" s="1304">
        <v>66</v>
      </c>
      <c r="L84" s="1304">
        <v>51</v>
      </c>
      <c r="M84" s="1304">
        <v>46</v>
      </c>
      <c r="N84" s="1304">
        <v>24</v>
      </c>
      <c r="O84" s="1304">
        <v>10</v>
      </c>
      <c r="P84" s="1304">
        <v>45</v>
      </c>
      <c r="Q84" s="1304">
        <v>28</v>
      </c>
      <c r="R84" s="1304">
        <v>14</v>
      </c>
      <c r="S84" s="1304">
        <v>5</v>
      </c>
      <c r="T84" s="1304">
        <v>5</v>
      </c>
      <c r="U84" s="1304">
        <v>7</v>
      </c>
      <c r="V84" s="1304">
        <v>19</v>
      </c>
      <c r="W84" s="1304">
        <v>28</v>
      </c>
      <c r="X84" s="1304">
        <v>0</v>
      </c>
      <c r="Y84" s="1304">
        <v>0</v>
      </c>
      <c r="Z84" s="1304">
        <v>0</v>
      </c>
      <c r="AA84" s="1304">
        <v>14</v>
      </c>
      <c r="AB84" s="1304">
        <v>7</v>
      </c>
      <c r="AC84" s="1304">
        <v>14</v>
      </c>
      <c r="AD84" s="1304">
        <v>1</v>
      </c>
      <c r="AE84" s="1304">
        <v>0</v>
      </c>
      <c r="AF84" s="1304">
        <v>2</v>
      </c>
      <c r="AG84" s="1304">
        <v>2</v>
      </c>
      <c r="AH84" s="1304">
        <v>10</v>
      </c>
      <c r="AI84" s="1304">
        <v>6</v>
      </c>
      <c r="AJ84" s="1304">
        <v>839</v>
      </c>
    </row>
    <row r="85" spans="1:36" x14ac:dyDescent="0.3">
      <c r="A85" s="1306" t="s">
        <v>724</v>
      </c>
      <c r="B85" s="1306" t="s">
        <v>724</v>
      </c>
      <c r="C85" s="1302" t="s">
        <v>726</v>
      </c>
      <c r="D85" s="1301">
        <v>8</v>
      </c>
      <c r="E85" s="1301">
        <v>0</v>
      </c>
      <c r="F85" s="1301">
        <v>0</v>
      </c>
      <c r="G85" s="1301">
        <v>0</v>
      </c>
      <c r="H85" s="1301">
        <v>0</v>
      </c>
      <c r="I85" s="1301">
        <v>1</v>
      </c>
      <c r="J85" s="1301">
        <v>7</v>
      </c>
      <c r="K85" s="1301">
        <v>2</v>
      </c>
      <c r="L85" s="1301">
        <v>3</v>
      </c>
      <c r="M85" s="1301">
        <v>22</v>
      </c>
      <c r="N85" s="1301">
        <v>2</v>
      </c>
      <c r="O85" s="1301">
        <v>0</v>
      </c>
      <c r="P85" s="1301">
        <v>8</v>
      </c>
      <c r="Q85" s="1301">
        <v>2</v>
      </c>
      <c r="R85" s="1301">
        <v>5</v>
      </c>
      <c r="S85" s="1301">
        <v>0</v>
      </c>
      <c r="T85" s="1301">
        <v>0</v>
      </c>
      <c r="U85" s="1301">
        <v>0</v>
      </c>
      <c r="V85" s="1301">
        <v>1</v>
      </c>
      <c r="W85" s="1301">
        <v>0</v>
      </c>
      <c r="X85" s="1301">
        <v>0</v>
      </c>
      <c r="Y85" s="1301">
        <v>0</v>
      </c>
      <c r="Z85" s="1301">
        <v>0</v>
      </c>
      <c r="AA85" s="1301">
        <v>0</v>
      </c>
      <c r="AB85" s="1301">
        <v>0</v>
      </c>
      <c r="AC85" s="1301">
        <v>0</v>
      </c>
      <c r="AD85" s="1301">
        <v>0</v>
      </c>
      <c r="AE85" s="1301">
        <v>0</v>
      </c>
      <c r="AF85" s="1301">
        <v>0</v>
      </c>
      <c r="AG85" s="1301">
        <v>0</v>
      </c>
      <c r="AH85" s="1301">
        <v>0</v>
      </c>
      <c r="AI85" s="1301">
        <v>0</v>
      </c>
      <c r="AJ85" s="1301">
        <v>61</v>
      </c>
    </row>
    <row r="86" spans="1:36" x14ac:dyDescent="0.3">
      <c r="A86" s="1305" t="s">
        <v>724</v>
      </c>
      <c r="B86" s="1305" t="s">
        <v>724</v>
      </c>
      <c r="C86" s="1302" t="s">
        <v>725</v>
      </c>
      <c r="D86" s="1304">
        <v>114</v>
      </c>
      <c r="E86" s="1304">
        <v>18</v>
      </c>
      <c r="F86" s="1304">
        <v>23</v>
      </c>
      <c r="G86" s="1304">
        <v>11</v>
      </c>
      <c r="H86" s="1304">
        <v>2</v>
      </c>
      <c r="I86" s="1304">
        <v>29</v>
      </c>
      <c r="J86" s="1304">
        <v>64</v>
      </c>
      <c r="K86" s="1304">
        <v>2</v>
      </c>
      <c r="L86" s="1304">
        <v>6</v>
      </c>
      <c r="M86" s="1304">
        <v>7</v>
      </c>
      <c r="N86" s="1304">
        <v>10</v>
      </c>
      <c r="O86" s="1304">
        <v>0</v>
      </c>
      <c r="P86" s="1304">
        <v>11</v>
      </c>
      <c r="Q86" s="1304">
        <v>4</v>
      </c>
      <c r="R86" s="1304">
        <v>1</v>
      </c>
      <c r="S86" s="1304">
        <v>2</v>
      </c>
      <c r="T86" s="1304">
        <v>20</v>
      </c>
      <c r="U86" s="1304">
        <v>0</v>
      </c>
      <c r="V86" s="1304">
        <v>12</v>
      </c>
      <c r="W86" s="1304">
        <v>0</v>
      </c>
      <c r="X86" s="1304">
        <v>0</v>
      </c>
      <c r="Y86" s="1304">
        <v>0</v>
      </c>
      <c r="Z86" s="1304">
        <v>0</v>
      </c>
      <c r="AA86" s="1304">
        <v>0</v>
      </c>
      <c r="AB86" s="1304">
        <v>2</v>
      </c>
      <c r="AC86" s="1304">
        <v>0</v>
      </c>
      <c r="AD86" s="1304">
        <v>0</v>
      </c>
      <c r="AE86" s="1304">
        <v>0</v>
      </c>
      <c r="AF86" s="1304">
        <v>0</v>
      </c>
      <c r="AG86" s="1304">
        <v>2</v>
      </c>
      <c r="AH86" s="1304">
        <v>0</v>
      </c>
      <c r="AI86" s="1304">
        <v>0</v>
      </c>
      <c r="AJ86" s="1304">
        <v>340</v>
      </c>
    </row>
    <row r="87" spans="1:36" x14ac:dyDescent="0.3">
      <c r="A87" s="1303" t="s">
        <v>724</v>
      </c>
      <c r="B87" s="1303" t="s">
        <v>724</v>
      </c>
      <c r="C87" s="1302" t="s">
        <v>723</v>
      </c>
      <c r="D87" s="1301">
        <v>261</v>
      </c>
      <c r="E87" s="1301">
        <v>38</v>
      </c>
      <c r="F87" s="1301">
        <v>127</v>
      </c>
      <c r="G87" s="1301">
        <v>37</v>
      </c>
      <c r="H87" s="1301">
        <v>7</v>
      </c>
      <c r="I87" s="1301">
        <v>123</v>
      </c>
      <c r="J87" s="1301">
        <v>91</v>
      </c>
      <c r="K87" s="1301">
        <v>129</v>
      </c>
      <c r="L87" s="1301">
        <v>56</v>
      </c>
      <c r="M87" s="1301">
        <v>16</v>
      </c>
      <c r="N87" s="1301">
        <v>14</v>
      </c>
      <c r="O87" s="1301">
        <v>5</v>
      </c>
      <c r="P87" s="1301">
        <v>23</v>
      </c>
      <c r="Q87" s="1301">
        <v>32</v>
      </c>
      <c r="R87" s="1301">
        <v>18</v>
      </c>
      <c r="S87" s="1301">
        <v>28</v>
      </c>
      <c r="T87" s="1301">
        <v>9</v>
      </c>
      <c r="U87" s="1301">
        <v>2</v>
      </c>
      <c r="V87" s="1301">
        <v>34</v>
      </c>
      <c r="W87" s="1301">
        <v>3</v>
      </c>
      <c r="X87" s="1301">
        <v>3</v>
      </c>
      <c r="Y87" s="1301">
        <v>0</v>
      </c>
      <c r="Z87" s="1301">
        <v>1</v>
      </c>
      <c r="AA87" s="1301">
        <v>15</v>
      </c>
      <c r="AB87" s="1301">
        <v>2</v>
      </c>
      <c r="AC87" s="1301">
        <v>5</v>
      </c>
      <c r="AD87" s="1301">
        <v>0</v>
      </c>
      <c r="AE87" s="1301">
        <v>0</v>
      </c>
      <c r="AF87" s="1301">
        <v>0</v>
      </c>
      <c r="AG87" s="1301">
        <v>5</v>
      </c>
      <c r="AH87" s="1301">
        <v>1</v>
      </c>
      <c r="AI87" s="1301">
        <v>1</v>
      </c>
      <c r="AJ87" s="1301">
        <v>1086</v>
      </c>
    </row>
    <row r="88" spans="1:36" x14ac:dyDescent="0.3">
      <c r="A88" s="1300"/>
      <c r="B88" s="1300"/>
      <c r="C88" s="1299" t="s">
        <v>722</v>
      </c>
      <c r="D88" s="19">
        <f t="shared" ref="D88:AJ88" si="0">SUBTOTAL(9,D3:D87)</f>
        <v>8294</v>
      </c>
      <c r="E88" s="19">
        <f t="shared" si="0"/>
        <v>2381</v>
      </c>
      <c r="F88" s="19">
        <f t="shared" si="0"/>
        <v>2598</v>
      </c>
      <c r="G88" s="19">
        <f t="shared" si="0"/>
        <v>1302</v>
      </c>
      <c r="H88" s="19">
        <f t="shared" si="0"/>
        <v>719</v>
      </c>
      <c r="I88" s="19">
        <f t="shared" si="0"/>
        <v>2005</v>
      </c>
      <c r="J88" s="19">
        <f t="shared" si="0"/>
        <v>1874</v>
      </c>
      <c r="K88" s="19">
        <f t="shared" si="0"/>
        <v>1491</v>
      </c>
      <c r="L88" s="19">
        <f t="shared" si="0"/>
        <v>3246</v>
      </c>
      <c r="M88" s="19">
        <f t="shared" si="0"/>
        <v>3028</v>
      </c>
      <c r="N88" s="19">
        <f t="shared" si="0"/>
        <v>2355</v>
      </c>
      <c r="O88" s="19">
        <f t="shared" si="0"/>
        <v>450</v>
      </c>
      <c r="P88" s="19">
        <f t="shared" si="0"/>
        <v>2310</v>
      </c>
      <c r="Q88" s="19">
        <f t="shared" si="0"/>
        <v>1905</v>
      </c>
      <c r="R88" s="19">
        <f t="shared" si="0"/>
        <v>698</v>
      </c>
      <c r="S88" s="19">
        <f t="shared" si="0"/>
        <v>168</v>
      </c>
      <c r="T88" s="19">
        <f t="shared" si="0"/>
        <v>154</v>
      </c>
      <c r="U88" s="19">
        <f t="shared" si="0"/>
        <v>133</v>
      </c>
      <c r="V88" s="19">
        <f t="shared" si="0"/>
        <v>813</v>
      </c>
      <c r="W88" s="19">
        <f t="shared" si="0"/>
        <v>492</v>
      </c>
      <c r="X88" s="19">
        <f t="shared" si="0"/>
        <v>96</v>
      </c>
      <c r="Y88" s="19">
        <f t="shared" si="0"/>
        <v>0</v>
      </c>
      <c r="Z88" s="19">
        <f t="shared" si="0"/>
        <v>5</v>
      </c>
      <c r="AA88" s="19">
        <f t="shared" si="0"/>
        <v>506</v>
      </c>
      <c r="AB88" s="19">
        <f t="shared" si="0"/>
        <v>280</v>
      </c>
      <c r="AC88" s="19">
        <f t="shared" si="0"/>
        <v>246</v>
      </c>
      <c r="AD88" s="19">
        <f t="shared" si="0"/>
        <v>18</v>
      </c>
      <c r="AE88" s="19">
        <f t="shared" si="0"/>
        <v>26</v>
      </c>
      <c r="AF88" s="19">
        <f t="shared" si="0"/>
        <v>33</v>
      </c>
      <c r="AG88" s="19">
        <f t="shared" si="0"/>
        <v>190</v>
      </c>
      <c r="AH88" s="19">
        <f t="shared" si="0"/>
        <v>167</v>
      </c>
      <c r="AI88" s="19">
        <f t="shared" si="0"/>
        <v>86</v>
      </c>
      <c r="AJ88" s="19">
        <f t="shared" si="0"/>
        <v>38069</v>
      </c>
    </row>
    <row r="89" spans="1:36" x14ac:dyDescent="0.3">
      <c r="D89" s="1375"/>
      <c r="E89" s="1375"/>
      <c r="F89" s="1375"/>
      <c r="I89" s="1375"/>
      <c r="J89" s="1375"/>
      <c r="K89" s="1375"/>
      <c r="P89" s="1375"/>
      <c r="AJ89" s="1375"/>
    </row>
    <row r="90" spans="1:36" x14ac:dyDescent="0.3">
      <c r="B90" s="224" t="s">
        <v>721</v>
      </c>
      <c r="C90" s="1298" t="s">
        <v>720</v>
      </c>
      <c r="D90" s="243" t="s">
        <v>719</v>
      </c>
    </row>
    <row r="91" spans="1:36" x14ac:dyDescent="0.3">
      <c r="C91" s="1297" t="s">
        <v>718</v>
      </c>
      <c r="D91" s="243" t="s">
        <v>717</v>
      </c>
    </row>
    <row r="92" spans="1:36" x14ac:dyDescent="0.3">
      <c r="C92" s="1296" t="s">
        <v>716</v>
      </c>
      <c r="D92" s="243" t="s">
        <v>715</v>
      </c>
    </row>
    <row r="93" spans="1:36" x14ac:dyDescent="0.3">
      <c r="C93" s="1295" t="s">
        <v>313</v>
      </c>
    </row>
    <row r="94" spans="1:36" x14ac:dyDescent="0.3">
      <c r="C94" s="1295" t="s">
        <v>314</v>
      </c>
    </row>
    <row r="95" spans="1:36" x14ac:dyDescent="0.3">
      <c r="C95" s="1295" t="s">
        <v>714</v>
      </c>
    </row>
    <row r="96" spans="1:36" x14ac:dyDescent="0.3">
      <c r="C96" s="1295" t="s">
        <v>713</v>
      </c>
    </row>
    <row r="97" spans="3:3" x14ac:dyDescent="0.3">
      <c r="C97" s="1295" t="s">
        <v>712</v>
      </c>
    </row>
    <row r="98" spans="3:3" x14ac:dyDescent="0.3">
      <c r="C98" s="1295" t="s">
        <v>711</v>
      </c>
    </row>
  </sheetData>
  <autoFilter ref="A2:C88" xr:uid="{00000000-0009-0000-0000-000016000000}"/>
  <conditionalFormatting sqref="C2:C58 C88:C89 C93:C65537">
    <cfRule type="duplicateValues" dxfId="5" priority="2" stopIfTrue="1"/>
  </conditionalFormatting>
  <conditionalFormatting sqref="C59:C87">
    <cfRule type="duplicateValues" dxfId="4" priority="1" stopIfTrue="1"/>
  </conditionalFormatting>
  <pageMargins left="0.7" right="0.7" top="0.75" bottom="0.75" header="0.3" footer="0.3"/>
  <pageSetup paperSize="9" scale="40" fitToHeight="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árok42">
    <tabColor rgb="FF92D050"/>
  </sheetPr>
  <dimension ref="A1:F23"/>
  <sheetViews>
    <sheetView workbookViewId="0">
      <selection activeCell="H7" sqref="H7"/>
    </sheetView>
  </sheetViews>
  <sheetFormatPr defaultColWidth="9.109375" defaultRowHeight="14.4" x14ac:dyDescent="0.3"/>
  <cols>
    <col min="1" max="1" width="17.6640625" style="367" customWidth="1"/>
    <col min="2" max="16384" width="9.109375" style="367"/>
  </cols>
  <sheetData>
    <row r="1" spans="1:6" ht="112.5" customHeight="1" thickBot="1" x14ac:dyDescent="0.35">
      <c r="A1" s="1798" t="s">
        <v>962</v>
      </c>
      <c r="B1" s="1798"/>
      <c r="C1" s="1798"/>
      <c r="D1" s="1798"/>
      <c r="E1" s="1798"/>
      <c r="F1" s="1798"/>
    </row>
    <row r="2" spans="1:6" ht="29.4" thickBot="1" x14ac:dyDescent="0.35">
      <c r="A2" s="1563" t="s">
        <v>317</v>
      </c>
      <c r="B2" s="1564">
        <v>2016</v>
      </c>
      <c r="C2" s="1565">
        <v>2017</v>
      </c>
      <c r="D2" s="1565">
        <v>2018</v>
      </c>
      <c r="E2" s="1565">
        <v>2019</v>
      </c>
      <c r="F2" s="1566">
        <v>2020</v>
      </c>
    </row>
    <row r="3" spans="1:6" ht="15" thickBot="1" x14ac:dyDescent="0.35">
      <c r="A3" s="394" t="s">
        <v>318</v>
      </c>
      <c r="B3" s="393">
        <v>11.7136481831274</v>
      </c>
      <c r="C3" s="392">
        <v>9.6165734217966001</v>
      </c>
      <c r="D3" s="392">
        <v>7.3280056075515496</v>
      </c>
      <c r="E3" s="392">
        <v>4.4452420911114103</v>
      </c>
      <c r="F3" s="391">
        <v>1.8734200983540801</v>
      </c>
    </row>
    <row r="4" spans="1:6" x14ac:dyDescent="0.3">
      <c r="A4" s="390" t="s">
        <v>42</v>
      </c>
      <c r="B4" s="389">
        <v>1.3049095607235099</v>
      </c>
      <c r="C4" s="388" t="s">
        <v>319</v>
      </c>
      <c r="D4" s="381">
        <v>0.71478873239436602</v>
      </c>
      <c r="E4" s="381">
        <v>1.45614035087719</v>
      </c>
      <c r="F4" s="387" t="s">
        <v>319</v>
      </c>
    </row>
    <row r="5" spans="1:6" x14ac:dyDescent="0.3">
      <c r="A5" s="376" t="s">
        <v>152</v>
      </c>
      <c r="B5" s="375">
        <v>7.9821428571428497</v>
      </c>
      <c r="C5" s="374">
        <v>2.8548387096774102</v>
      </c>
      <c r="D5" s="374">
        <v>2.38805970149253</v>
      </c>
      <c r="E5" s="374">
        <v>3.6585365853658498</v>
      </c>
      <c r="F5" s="383">
        <v>2.97727272727272</v>
      </c>
    </row>
    <row r="6" spans="1:6" x14ac:dyDescent="0.3">
      <c r="A6" s="376" t="s">
        <v>46</v>
      </c>
      <c r="B6" s="375">
        <v>2.1653543307086598</v>
      </c>
      <c r="C6" s="374">
        <v>2.75598086124401</v>
      </c>
      <c r="D6" s="374">
        <v>2.31052631578947</v>
      </c>
      <c r="E6" s="374">
        <v>1.8602150537634401</v>
      </c>
      <c r="F6" s="382" t="s">
        <v>319</v>
      </c>
    </row>
    <row r="7" spans="1:6" x14ac:dyDescent="0.3">
      <c r="A7" s="376" t="s">
        <v>48</v>
      </c>
      <c r="B7" s="375">
        <v>5.9046052631578902</v>
      </c>
      <c r="C7" s="374">
        <v>6.6</v>
      </c>
      <c r="D7" s="374">
        <v>6.1086956521739104</v>
      </c>
      <c r="E7" s="374">
        <v>3.7871485943775101</v>
      </c>
      <c r="F7" s="383">
        <v>2.0228136882129202</v>
      </c>
    </row>
    <row r="8" spans="1:6" x14ac:dyDescent="0.3">
      <c r="A8" s="376" t="s">
        <v>50</v>
      </c>
      <c r="B8" s="375">
        <v>5.0921843687374704</v>
      </c>
      <c r="C8" s="374">
        <v>4.5435005117707199</v>
      </c>
      <c r="D8" s="374">
        <v>3.5712754555198201</v>
      </c>
      <c r="E8" s="374">
        <v>2.2835209825997902</v>
      </c>
      <c r="F8" s="373">
        <v>1.0854961832061001</v>
      </c>
    </row>
    <row r="9" spans="1:6" x14ac:dyDescent="0.3">
      <c r="A9" s="376" t="s">
        <v>622</v>
      </c>
      <c r="B9" s="375">
        <v>4.9170984455958502</v>
      </c>
      <c r="C9" s="374">
        <v>3.4179431072209998</v>
      </c>
      <c r="D9" s="374">
        <v>3.1353276353276298</v>
      </c>
      <c r="E9" s="374">
        <v>2.1853720050441301</v>
      </c>
      <c r="F9" s="382" t="s">
        <v>319</v>
      </c>
    </row>
    <row r="10" spans="1:6" x14ac:dyDescent="0.3">
      <c r="A10" s="376" t="s">
        <v>54</v>
      </c>
      <c r="B10" s="375">
        <v>6.54802259887005</v>
      </c>
      <c r="C10" s="374">
        <v>8.9074074074073994</v>
      </c>
      <c r="D10" s="374">
        <v>6.3978494623655902</v>
      </c>
      <c r="E10" s="377">
        <v>4.4221105527638098</v>
      </c>
      <c r="F10" s="386">
        <v>2.0670391061452502</v>
      </c>
    </row>
    <row r="11" spans="1:6" x14ac:dyDescent="0.3">
      <c r="A11" s="376" t="s">
        <v>56</v>
      </c>
      <c r="B11" s="375">
        <v>2.1532258064516099</v>
      </c>
      <c r="C11" s="374">
        <v>3.2837837837837802</v>
      </c>
      <c r="D11" s="374">
        <v>2.4854368932038802</v>
      </c>
      <c r="E11" s="377">
        <v>8.96875</v>
      </c>
      <c r="F11" s="373">
        <v>1.25</v>
      </c>
    </row>
    <row r="12" spans="1:6" x14ac:dyDescent="0.3">
      <c r="A12" s="376" t="s">
        <v>58</v>
      </c>
      <c r="B12" s="385">
        <v>115.77215189873399</v>
      </c>
      <c r="C12" s="384">
        <v>99.3055555555555</v>
      </c>
      <c r="D12" s="384">
        <v>82.558139534883693</v>
      </c>
      <c r="E12" s="374">
        <v>19.8</v>
      </c>
      <c r="F12" s="383">
        <v>2.8169014084507</v>
      </c>
    </row>
    <row r="13" spans="1:6" x14ac:dyDescent="0.3">
      <c r="A13" s="376" t="s">
        <v>70</v>
      </c>
      <c r="B13" s="375">
        <v>2.5225806451612902</v>
      </c>
      <c r="C13" s="374">
        <v>4.8766233766233702</v>
      </c>
      <c r="D13" s="374">
        <v>1.79661016949152</v>
      </c>
      <c r="E13" s="374">
        <v>1.7548387096774101</v>
      </c>
      <c r="F13" s="382" t="s">
        <v>319</v>
      </c>
    </row>
    <row r="14" spans="1:6" x14ac:dyDescent="0.3">
      <c r="A14" s="376" t="s">
        <v>60</v>
      </c>
      <c r="B14" s="375">
        <v>3.6749999999999998</v>
      </c>
      <c r="C14" s="381">
        <v>4.0566037735849001</v>
      </c>
      <c r="D14" s="381">
        <v>2.4150943396226401</v>
      </c>
      <c r="E14" s="381">
        <v>2.0363636363636299</v>
      </c>
      <c r="F14" s="380">
        <v>2.1477272727272698</v>
      </c>
    </row>
    <row r="15" spans="1:6" x14ac:dyDescent="0.3">
      <c r="A15" s="376" t="s">
        <v>62</v>
      </c>
      <c r="B15" s="378">
        <v>14.950155763239801</v>
      </c>
      <c r="C15" s="379">
        <v>11.270997375327999</v>
      </c>
      <c r="D15" s="379">
        <v>10.7022950819672</v>
      </c>
      <c r="E15" s="377">
        <v>5.3347330533893196</v>
      </c>
      <c r="F15" s="373">
        <v>1.7740506329113901</v>
      </c>
    </row>
    <row r="16" spans="1:6" x14ac:dyDescent="0.3">
      <c r="A16" s="376" t="s">
        <v>64</v>
      </c>
      <c r="B16" s="375">
        <v>4.6137071651090302</v>
      </c>
      <c r="C16" s="374">
        <v>4.7953488372092998</v>
      </c>
      <c r="D16" s="374">
        <v>2.3983050847457599</v>
      </c>
      <c r="E16" s="374">
        <v>1.3509433962264099</v>
      </c>
      <c r="F16" s="373">
        <v>1.21176470588235</v>
      </c>
    </row>
    <row r="17" spans="1:6" x14ac:dyDescent="0.3">
      <c r="A17" s="376" t="s">
        <v>293</v>
      </c>
      <c r="B17" s="375">
        <v>3.1297709923664101</v>
      </c>
      <c r="C17" s="374">
        <v>2.98513011152416</v>
      </c>
      <c r="D17" s="374">
        <v>2.02857142857142</v>
      </c>
      <c r="E17" s="374">
        <v>1.5178571428571399</v>
      </c>
      <c r="F17" s="373">
        <v>1</v>
      </c>
    </row>
    <row r="18" spans="1:6" x14ac:dyDescent="0.3">
      <c r="A18" s="376" t="s">
        <v>68</v>
      </c>
      <c r="B18" s="378">
        <v>11.6377118644067</v>
      </c>
      <c r="C18" s="377">
        <v>14.8815789473684</v>
      </c>
      <c r="D18" s="374">
        <v>6.44814090019569</v>
      </c>
      <c r="E18" s="374">
        <v>3.99613152804642</v>
      </c>
      <c r="F18" s="373">
        <v>1.5642361111111101</v>
      </c>
    </row>
    <row r="19" spans="1:6" x14ac:dyDescent="0.3">
      <c r="A19" s="376" t="s">
        <v>72</v>
      </c>
      <c r="B19" s="375">
        <v>8.7901234567901199</v>
      </c>
      <c r="C19" s="374">
        <v>7.6224489795918302</v>
      </c>
      <c r="D19" s="374">
        <v>4.1041666666666599</v>
      </c>
      <c r="E19" s="374">
        <v>3.1460674157303301</v>
      </c>
      <c r="F19" s="373">
        <v>1.0254237288135499</v>
      </c>
    </row>
    <row r="20" spans="1:6" ht="15.75" customHeight="1" thickBot="1" x14ac:dyDescent="0.35">
      <c r="A20" s="372" t="s">
        <v>78</v>
      </c>
      <c r="B20" s="371">
        <v>2.6120906801007502</v>
      </c>
      <c r="C20" s="370">
        <v>2.7404063205417599</v>
      </c>
      <c r="D20" s="370">
        <v>1.6454802259887</v>
      </c>
      <c r="E20" s="370">
        <v>1.0580736543909299</v>
      </c>
      <c r="F20" s="369" t="s">
        <v>319</v>
      </c>
    </row>
    <row r="21" spans="1:6" x14ac:dyDescent="0.3">
      <c r="A21" s="1799" t="s">
        <v>621</v>
      </c>
      <c r="B21" s="1799"/>
      <c r="C21" s="1799"/>
      <c r="D21" s="1799"/>
      <c r="E21" s="1799"/>
      <c r="F21" s="1799"/>
    </row>
    <row r="22" spans="1:6" x14ac:dyDescent="0.3">
      <c r="A22" s="368"/>
      <c r="B22" s="368"/>
    </row>
    <row r="23" spans="1:6" ht="15" customHeight="1" x14ac:dyDescent="0.3">
      <c r="A23" s="1797" t="s">
        <v>620</v>
      </c>
      <c r="B23" s="1797"/>
      <c r="C23" s="1797"/>
      <c r="D23" s="1797"/>
      <c r="E23" s="1797"/>
      <c r="F23" s="1797"/>
    </row>
  </sheetData>
  <mergeCells count="3">
    <mergeCell ref="A23:F23"/>
    <mergeCell ref="A1:F1"/>
    <mergeCell ref="A21:F21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G26"/>
  <sheetViews>
    <sheetView workbookViewId="0">
      <selection sqref="A1:G1"/>
    </sheetView>
  </sheetViews>
  <sheetFormatPr defaultColWidth="9.109375" defaultRowHeight="14.4" x14ac:dyDescent="0.3"/>
  <cols>
    <col min="1" max="1" width="16.6640625" style="367" customWidth="1"/>
    <col min="2" max="16384" width="9.109375" style="367"/>
  </cols>
  <sheetData>
    <row r="1" spans="1:7" ht="112.5" customHeight="1" thickBot="1" x14ac:dyDescent="0.35">
      <c r="A1" s="1800" t="s">
        <v>963</v>
      </c>
      <c r="B1" s="1800"/>
      <c r="C1" s="1800"/>
      <c r="D1" s="1800"/>
      <c r="E1" s="1800"/>
      <c r="F1" s="1800"/>
      <c r="G1" s="1800"/>
    </row>
    <row r="2" spans="1:7" ht="60.75" customHeight="1" thickBot="1" x14ac:dyDescent="0.35">
      <c r="A2" s="410" t="s">
        <v>320</v>
      </c>
      <c r="B2" s="409" t="s">
        <v>139</v>
      </c>
      <c r="C2" s="1567" t="s">
        <v>321</v>
      </c>
      <c r="D2" s="1567" t="s">
        <v>322</v>
      </c>
      <c r="E2" s="1567" t="s">
        <v>323</v>
      </c>
      <c r="F2" s="1567" t="s">
        <v>324</v>
      </c>
      <c r="G2" s="408" t="s">
        <v>327</v>
      </c>
    </row>
    <row r="3" spans="1:7" x14ac:dyDescent="0.3">
      <c r="A3" s="407" t="s">
        <v>42</v>
      </c>
      <c r="B3" s="406" t="s">
        <v>624</v>
      </c>
      <c r="C3" s="405" t="s">
        <v>624</v>
      </c>
      <c r="D3" s="405" t="s">
        <v>624</v>
      </c>
      <c r="E3" s="405" t="s">
        <v>624</v>
      </c>
      <c r="F3" s="405" t="s">
        <v>624</v>
      </c>
      <c r="G3" s="404" t="s">
        <v>624</v>
      </c>
    </row>
    <row r="4" spans="1:7" x14ac:dyDescent="0.3">
      <c r="A4" s="403" t="s">
        <v>152</v>
      </c>
      <c r="B4" s="402" t="s">
        <v>624</v>
      </c>
      <c r="C4" s="401" t="s">
        <v>624</v>
      </c>
      <c r="D4" s="401">
        <v>2</v>
      </c>
      <c r="E4" s="401" t="s">
        <v>624</v>
      </c>
      <c r="F4" s="401" t="s">
        <v>624</v>
      </c>
      <c r="G4" s="400" t="s">
        <v>624</v>
      </c>
    </row>
    <row r="5" spans="1:7" x14ac:dyDescent="0.3">
      <c r="A5" s="403" t="s">
        <v>46</v>
      </c>
      <c r="B5" s="402">
        <v>1</v>
      </c>
      <c r="C5" s="401" t="s">
        <v>624</v>
      </c>
      <c r="D5" s="401" t="s">
        <v>624</v>
      </c>
      <c r="E5" s="401" t="s">
        <v>624</v>
      </c>
      <c r="F5" s="401" t="s">
        <v>624</v>
      </c>
      <c r="G5" s="400" t="s">
        <v>624</v>
      </c>
    </row>
    <row r="6" spans="1:7" x14ac:dyDescent="0.3">
      <c r="A6" s="403" t="s">
        <v>48</v>
      </c>
      <c r="B6" s="402">
        <v>15</v>
      </c>
      <c r="C6" s="401">
        <v>1</v>
      </c>
      <c r="D6" s="401" t="s">
        <v>624</v>
      </c>
      <c r="E6" s="401">
        <v>1</v>
      </c>
      <c r="F6" s="401">
        <v>3</v>
      </c>
      <c r="G6" s="400" t="s">
        <v>624</v>
      </c>
    </row>
    <row r="7" spans="1:7" x14ac:dyDescent="0.3">
      <c r="A7" s="403" t="s">
        <v>50</v>
      </c>
      <c r="B7" s="402">
        <v>7</v>
      </c>
      <c r="C7" s="401">
        <v>2</v>
      </c>
      <c r="D7" s="401">
        <v>3</v>
      </c>
      <c r="E7" s="401" t="s">
        <v>624</v>
      </c>
      <c r="F7" s="401" t="s">
        <v>624</v>
      </c>
      <c r="G7" s="400">
        <v>1</v>
      </c>
    </row>
    <row r="8" spans="1:7" x14ac:dyDescent="0.3">
      <c r="A8" s="403" t="s">
        <v>622</v>
      </c>
      <c r="B8" s="402">
        <v>4</v>
      </c>
      <c r="C8" s="401" t="s">
        <v>624</v>
      </c>
      <c r="D8" s="401" t="s">
        <v>624</v>
      </c>
      <c r="E8" s="401" t="s">
        <v>624</v>
      </c>
      <c r="F8" s="401" t="s">
        <v>624</v>
      </c>
      <c r="G8" s="400" t="s">
        <v>624</v>
      </c>
    </row>
    <row r="9" spans="1:7" x14ac:dyDescent="0.3">
      <c r="A9" s="403" t="s">
        <v>54</v>
      </c>
      <c r="B9" s="402">
        <v>7</v>
      </c>
      <c r="C9" s="401">
        <v>1</v>
      </c>
      <c r="D9" s="401">
        <v>1</v>
      </c>
      <c r="E9" s="401">
        <v>2</v>
      </c>
      <c r="F9" s="401">
        <v>1</v>
      </c>
      <c r="G9" s="400" t="s">
        <v>624</v>
      </c>
    </row>
    <row r="10" spans="1:7" x14ac:dyDescent="0.3">
      <c r="A10" s="403" t="s">
        <v>56</v>
      </c>
      <c r="B10" s="402" t="s">
        <v>624</v>
      </c>
      <c r="C10" s="401">
        <v>1</v>
      </c>
      <c r="D10" s="401">
        <v>1</v>
      </c>
      <c r="E10" s="401" t="s">
        <v>624</v>
      </c>
      <c r="F10" s="401" t="s">
        <v>624</v>
      </c>
      <c r="G10" s="400" t="s">
        <v>624</v>
      </c>
    </row>
    <row r="11" spans="1:7" x14ac:dyDescent="0.3">
      <c r="A11" s="403" t="s">
        <v>58</v>
      </c>
      <c r="B11" s="402" t="s">
        <v>624</v>
      </c>
      <c r="C11" s="401" t="s">
        <v>624</v>
      </c>
      <c r="D11" s="401">
        <v>36</v>
      </c>
      <c r="E11" s="401" t="s">
        <v>624</v>
      </c>
      <c r="F11" s="401">
        <v>1</v>
      </c>
      <c r="G11" s="400" t="s">
        <v>624</v>
      </c>
    </row>
    <row r="12" spans="1:7" x14ac:dyDescent="0.3">
      <c r="A12" s="403" t="s">
        <v>70</v>
      </c>
      <c r="B12" s="402" t="s">
        <v>624</v>
      </c>
      <c r="C12" s="401" t="s">
        <v>624</v>
      </c>
      <c r="D12" s="401" t="s">
        <v>624</v>
      </c>
      <c r="E12" s="401" t="s">
        <v>624</v>
      </c>
      <c r="F12" s="401" t="s">
        <v>624</v>
      </c>
      <c r="G12" s="400" t="s">
        <v>624</v>
      </c>
    </row>
    <row r="13" spans="1:7" x14ac:dyDescent="0.3">
      <c r="A13" s="403" t="s">
        <v>60</v>
      </c>
      <c r="B13" s="402">
        <v>1</v>
      </c>
      <c r="C13" s="401">
        <v>1</v>
      </c>
      <c r="D13" s="401" t="s">
        <v>624</v>
      </c>
      <c r="E13" s="401" t="s">
        <v>624</v>
      </c>
      <c r="F13" s="401" t="s">
        <v>624</v>
      </c>
      <c r="G13" s="400" t="s">
        <v>624</v>
      </c>
    </row>
    <row r="14" spans="1:7" x14ac:dyDescent="0.3">
      <c r="A14" s="403" t="s">
        <v>62</v>
      </c>
      <c r="B14" s="402">
        <v>53</v>
      </c>
      <c r="C14" s="401">
        <v>1</v>
      </c>
      <c r="D14" s="401">
        <v>26</v>
      </c>
      <c r="E14" s="401" t="s">
        <v>624</v>
      </c>
      <c r="F14" s="401">
        <v>2</v>
      </c>
      <c r="G14" s="400">
        <v>1</v>
      </c>
    </row>
    <row r="15" spans="1:7" x14ac:dyDescent="0.3">
      <c r="A15" s="403" t="s">
        <v>64</v>
      </c>
      <c r="B15" s="402">
        <v>3</v>
      </c>
      <c r="C15" s="401">
        <v>1</v>
      </c>
      <c r="D15" s="401">
        <v>2</v>
      </c>
      <c r="E15" s="401" t="s">
        <v>624</v>
      </c>
      <c r="F15" s="401">
        <v>2</v>
      </c>
      <c r="G15" s="400" t="s">
        <v>624</v>
      </c>
    </row>
    <row r="16" spans="1:7" x14ac:dyDescent="0.3">
      <c r="A16" s="403" t="s">
        <v>293</v>
      </c>
      <c r="B16" s="402">
        <v>3</v>
      </c>
      <c r="C16" s="401">
        <v>1</v>
      </c>
      <c r="D16" s="401" t="s">
        <v>624</v>
      </c>
      <c r="E16" s="401" t="s">
        <v>624</v>
      </c>
      <c r="F16" s="401">
        <v>1</v>
      </c>
      <c r="G16" s="400" t="s">
        <v>624</v>
      </c>
    </row>
    <row r="17" spans="1:7" x14ac:dyDescent="0.3">
      <c r="A17" s="403" t="s">
        <v>68</v>
      </c>
      <c r="B17" s="402">
        <v>4</v>
      </c>
      <c r="C17" s="401" t="s">
        <v>624</v>
      </c>
      <c r="D17" s="401">
        <v>11</v>
      </c>
      <c r="E17" s="401" t="s">
        <v>624</v>
      </c>
      <c r="F17" s="401" t="s">
        <v>624</v>
      </c>
      <c r="G17" s="400" t="s">
        <v>624</v>
      </c>
    </row>
    <row r="18" spans="1:7" x14ac:dyDescent="0.3">
      <c r="A18" s="403" t="s">
        <v>72</v>
      </c>
      <c r="B18" s="402">
        <v>1</v>
      </c>
      <c r="C18" s="401" t="s">
        <v>624</v>
      </c>
      <c r="D18" s="401" t="s">
        <v>624</v>
      </c>
      <c r="E18" s="401" t="s">
        <v>624</v>
      </c>
      <c r="F18" s="401" t="s">
        <v>624</v>
      </c>
      <c r="G18" s="400" t="s">
        <v>624</v>
      </c>
    </row>
    <row r="19" spans="1:7" ht="15" thickBot="1" x14ac:dyDescent="0.35">
      <c r="A19" s="399" t="s">
        <v>78</v>
      </c>
      <c r="B19" s="398">
        <v>1</v>
      </c>
      <c r="C19" s="397">
        <v>1</v>
      </c>
      <c r="D19" s="397" t="s">
        <v>624</v>
      </c>
      <c r="E19" s="397" t="s">
        <v>624</v>
      </c>
      <c r="F19" s="397" t="s">
        <v>624</v>
      </c>
      <c r="G19" s="396" t="s">
        <v>624</v>
      </c>
    </row>
    <row r="20" spans="1:7" x14ac:dyDescent="0.3">
      <c r="A20" s="1801" t="s">
        <v>621</v>
      </c>
      <c r="B20" s="1801"/>
      <c r="C20" s="1801"/>
      <c r="D20" s="1801"/>
      <c r="E20" s="1801"/>
      <c r="F20" s="1801"/>
      <c r="G20" s="1801"/>
    </row>
    <row r="21" spans="1:7" x14ac:dyDescent="0.3">
      <c r="A21" s="395"/>
      <c r="B21" s="395"/>
      <c r="C21" s="395"/>
      <c r="D21" s="395"/>
      <c r="E21" s="395"/>
      <c r="F21" s="395"/>
      <c r="G21" s="395"/>
    </row>
    <row r="22" spans="1:7" ht="25.5" customHeight="1" x14ac:dyDescent="0.3">
      <c r="A22" s="1802" t="s">
        <v>623</v>
      </c>
      <c r="B22" s="1802"/>
      <c r="C22" s="1802"/>
      <c r="D22" s="1802"/>
      <c r="E22" s="1802"/>
      <c r="F22" s="1802"/>
      <c r="G22" s="1802"/>
    </row>
    <row r="23" spans="1:7" ht="15" customHeight="1" x14ac:dyDescent="0.3">
      <c r="A23" s="1802"/>
      <c r="B23" s="1802"/>
      <c r="C23" s="1802"/>
      <c r="D23" s="1802"/>
      <c r="E23" s="1802"/>
      <c r="F23" s="1802"/>
      <c r="G23" s="1802"/>
    </row>
    <row r="24" spans="1:7" x14ac:dyDescent="0.3">
      <c r="A24" s="1802"/>
      <c r="B24" s="1802"/>
      <c r="C24" s="1802"/>
      <c r="D24" s="1802"/>
      <c r="E24" s="1802"/>
      <c r="F24" s="1802"/>
      <c r="G24" s="1802"/>
    </row>
    <row r="25" spans="1:7" x14ac:dyDescent="0.3">
      <c r="A25" s="1802"/>
      <c r="B25" s="1802"/>
      <c r="C25" s="1802"/>
      <c r="D25" s="1802"/>
      <c r="E25" s="1802"/>
      <c r="F25" s="1802"/>
      <c r="G25" s="1802"/>
    </row>
    <row r="26" spans="1:7" x14ac:dyDescent="0.3">
      <c r="A26" s="1802"/>
      <c r="B26" s="1802"/>
      <c r="C26" s="1802"/>
      <c r="D26" s="1802"/>
      <c r="E26" s="1802"/>
      <c r="F26" s="1802"/>
      <c r="G26" s="1802"/>
    </row>
  </sheetData>
  <mergeCells count="3">
    <mergeCell ref="A1:G1"/>
    <mergeCell ref="A20:G20"/>
    <mergeCell ref="A22:G26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G26"/>
  <sheetViews>
    <sheetView workbookViewId="0">
      <selection activeCell="I5" sqref="I5"/>
    </sheetView>
  </sheetViews>
  <sheetFormatPr defaultColWidth="9.109375" defaultRowHeight="14.4" x14ac:dyDescent="0.3"/>
  <cols>
    <col min="1" max="1" width="15.33203125" style="367" bestFit="1" customWidth="1"/>
    <col min="2" max="16384" width="9.109375" style="367"/>
  </cols>
  <sheetData>
    <row r="1" spans="1:7" ht="112.5" customHeight="1" thickBot="1" x14ac:dyDescent="0.35">
      <c r="A1" s="1804" t="s">
        <v>964</v>
      </c>
      <c r="B1" s="1804"/>
      <c r="C1" s="1804"/>
      <c r="D1" s="1804"/>
      <c r="E1" s="1804"/>
      <c r="F1" s="1804"/>
      <c r="G1" s="1804"/>
    </row>
    <row r="2" spans="1:7" ht="43.8" thickBot="1" x14ac:dyDescent="0.35">
      <c r="A2" s="1805" t="s">
        <v>325</v>
      </c>
      <c r="B2" s="425" t="s">
        <v>139</v>
      </c>
      <c r="C2" s="1568" t="s">
        <v>321</v>
      </c>
      <c r="D2" s="1568" t="s">
        <v>326</v>
      </c>
      <c r="E2" s="1568" t="s">
        <v>323</v>
      </c>
      <c r="F2" s="1568" t="s">
        <v>324</v>
      </c>
      <c r="G2" s="424" t="s">
        <v>327</v>
      </c>
    </row>
    <row r="3" spans="1:7" ht="15" thickBot="1" x14ac:dyDescent="0.35">
      <c r="A3" s="1806"/>
      <c r="B3" s="1569">
        <v>1.0181693173591699</v>
      </c>
      <c r="C3" s="1570">
        <v>1.0020326998823601</v>
      </c>
      <c r="D3" s="1570">
        <v>1.00699177024435</v>
      </c>
      <c r="E3" s="1570">
        <v>0.89432545048386003</v>
      </c>
      <c r="F3" s="1570">
        <v>0.96491914277038504</v>
      </c>
      <c r="G3" s="1571">
        <v>0.76309408404453405</v>
      </c>
    </row>
    <row r="4" spans="1:7" x14ac:dyDescent="0.3">
      <c r="A4" s="1572" t="s">
        <v>42</v>
      </c>
      <c r="B4" s="1573" t="s">
        <v>127</v>
      </c>
      <c r="C4" s="1574" t="s">
        <v>127</v>
      </c>
      <c r="D4" s="1574" t="s">
        <v>127</v>
      </c>
      <c r="E4" s="1574" t="s">
        <v>127</v>
      </c>
      <c r="F4" s="1574" t="s">
        <v>127</v>
      </c>
      <c r="G4" s="1575" t="s">
        <v>127</v>
      </c>
    </row>
    <row r="5" spans="1:7" x14ac:dyDescent="0.3">
      <c r="A5" s="419" t="s">
        <v>152</v>
      </c>
      <c r="B5" s="418" t="s">
        <v>127</v>
      </c>
      <c r="C5" s="417" t="s">
        <v>127</v>
      </c>
      <c r="D5" s="417" t="s">
        <v>127</v>
      </c>
      <c r="E5" s="417" t="s">
        <v>127</v>
      </c>
      <c r="F5" s="417" t="s">
        <v>127</v>
      </c>
      <c r="G5" s="416" t="s">
        <v>127</v>
      </c>
    </row>
    <row r="6" spans="1:7" x14ac:dyDescent="0.3">
      <c r="A6" s="419" t="s">
        <v>46</v>
      </c>
      <c r="B6" s="418" t="s">
        <v>127</v>
      </c>
      <c r="C6" s="417" t="s">
        <v>127</v>
      </c>
      <c r="D6" s="417" t="s">
        <v>127</v>
      </c>
      <c r="E6" s="417" t="s">
        <v>127</v>
      </c>
      <c r="F6" s="417" t="s">
        <v>127</v>
      </c>
      <c r="G6" s="416" t="s">
        <v>127</v>
      </c>
    </row>
    <row r="7" spans="1:7" x14ac:dyDescent="0.3">
      <c r="A7" s="419" t="s">
        <v>48</v>
      </c>
      <c r="B7" s="418" t="s">
        <v>127</v>
      </c>
      <c r="C7" s="417" t="s">
        <v>127</v>
      </c>
      <c r="D7" s="417" t="s">
        <v>127</v>
      </c>
      <c r="E7" s="417" t="s">
        <v>127</v>
      </c>
      <c r="F7" s="417" t="s">
        <v>127</v>
      </c>
      <c r="G7" s="416" t="s">
        <v>127</v>
      </c>
    </row>
    <row r="8" spans="1:7" x14ac:dyDescent="0.3">
      <c r="A8" s="419" t="s">
        <v>50</v>
      </c>
      <c r="B8" s="418" t="s">
        <v>127</v>
      </c>
      <c r="C8" s="417" t="s">
        <v>127</v>
      </c>
      <c r="D8" s="417" t="s">
        <v>127</v>
      </c>
      <c r="E8" s="417" t="s">
        <v>127</v>
      </c>
      <c r="F8" s="417" t="s">
        <v>127</v>
      </c>
      <c r="G8" s="416" t="s">
        <v>328</v>
      </c>
    </row>
    <row r="9" spans="1:7" x14ac:dyDescent="0.3">
      <c r="A9" s="419" t="s">
        <v>622</v>
      </c>
      <c r="B9" s="418" t="s">
        <v>127</v>
      </c>
      <c r="C9" s="417" t="s">
        <v>127</v>
      </c>
      <c r="D9" s="417" t="s">
        <v>127</v>
      </c>
      <c r="E9" s="417" t="s">
        <v>127</v>
      </c>
      <c r="F9" s="417" t="s">
        <v>127</v>
      </c>
      <c r="G9" s="416" t="s">
        <v>127</v>
      </c>
    </row>
    <row r="10" spans="1:7" x14ac:dyDescent="0.3">
      <c r="A10" s="419" t="s">
        <v>54</v>
      </c>
      <c r="B10" s="418" t="s">
        <v>328</v>
      </c>
      <c r="C10" s="417" t="s">
        <v>127</v>
      </c>
      <c r="D10" s="417" t="s">
        <v>127</v>
      </c>
      <c r="E10" s="417" t="s">
        <v>328</v>
      </c>
      <c r="F10" s="417" t="s">
        <v>328</v>
      </c>
      <c r="G10" s="416" t="s">
        <v>127</v>
      </c>
    </row>
    <row r="11" spans="1:7" x14ac:dyDescent="0.3">
      <c r="A11" s="419" t="s">
        <v>56</v>
      </c>
      <c r="B11" s="418" t="s">
        <v>127</v>
      </c>
      <c r="C11" s="417" t="s">
        <v>127</v>
      </c>
      <c r="D11" s="417" t="s">
        <v>127</v>
      </c>
      <c r="E11" s="417" t="s">
        <v>127</v>
      </c>
      <c r="F11" s="417" t="s">
        <v>328</v>
      </c>
      <c r="G11" s="416" t="s">
        <v>127</v>
      </c>
    </row>
    <row r="12" spans="1:7" x14ac:dyDescent="0.3">
      <c r="A12" s="419" t="s">
        <v>58</v>
      </c>
      <c r="B12" s="418" t="s">
        <v>328</v>
      </c>
      <c r="C12" s="417" t="s">
        <v>127</v>
      </c>
      <c r="D12" s="417" t="s">
        <v>328</v>
      </c>
      <c r="E12" s="417" t="s">
        <v>127</v>
      </c>
      <c r="F12" s="417" t="s">
        <v>127</v>
      </c>
      <c r="G12" s="416" t="s">
        <v>127</v>
      </c>
    </row>
    <row r="13" spans="1:7" x14ac:dyDescent="0.3">
      <c r="A13" s="419" t="s">
        <v>70</v>
      </c>
      <c r="B13" s="418" t="s">
        <v>127</v>
      </c>
      <c r="C13" s="417" t="s">
        <v>127</v>
      </c>
      <c r="D13" s="417" t="s">
        <v>127</v>
      </c>
      <c r="E13" s="417" t="s">
        <v>127</v>
      </c>
      <c r="F13" s="417" t="s">
        <v>127</v>
      </c>
      <c r="G13" s="416" t="s">
        <v>127</v>
      </c>
    </row>
    <row r="14" spans="1:7" x14ac:dyDescent="0.3">
      <c r="A14" s="419" t="s">
        <v>60</v>
      </c>
      <c r="B14" s="418" t="s">
        <v>127</v>
      </c>
      <c r="C14" s="417" t="s">
        <v>328</v>
      </c>
      <c r="D14" s="417" t="s">
        <v>127</v>
      </c>
      <c r="E14" s="417" t="s">
        <v>127</v>
      </c>
      <c r="F14" s="417" t="s">
        <v>328</v>
      </c>
      <c r="G14" s="416" t="s">
        <v>127</v>
      </c>
    </row>
    <row r="15" spans="1:7" x14ac:dyDescent="0.3">
      <c r="A15" s="419" t="s">
        <v>62</v>
      </c>
      <c r="B15" s="418" t="s">
        <v>328</v>
      </c>
      <c r="C15" s="417" t="s">
        <v>127</v>
      </c>
      <c r="D15" s="417" t="s">
        <v>328</v>
      </c>
      <c r="E15" s="417" t="s">
        <v>127</v>
      </c>
      <c r="F15" s="417" t="s">
        <v>328</v>
      </c>
      <c r="G15" s="416" t="s">
        <v>328</v>
      </c>
    </row>
    <row r="16" spans="1:7" x14ac:dyDescent="0.3">
      <c r="A16" s="423" t="s">
        <v>64</v>
      </c>
      <c r="B16" s="422" t="s">
        <v>127</v>
      </c>
      <c r="C16" s="421" t="s">
        <v>127</v>
      </c>
      <c r="D16" s="421" t="s">
        <v>127</v>
      </c>
      <c r="E16" s="421" t="s">
        <v>127</v>
      </c>
      <c r="F16" s="421" t="s">
        <v>127</v>
      </c>
      <c r="G16" s="420" t="s">
        <v>127</v>
      </c>
    </row>
    <row r="17" spans="1:7" x14ac:dyDescent="0.3">
      <c r="A17" s="419" t="s">
        <v>293</v>
      </c>
      <c r="B17" s="418" t="s">
        <v>127</v>
      </c>
      <c r="C17" s="417" t="s">
        <v>127</v>
      </c>
      <c r="D17" s="417" t="s">
        <v>127</v>
      </c>
      <c r="E17" s="417" t="s">
        <v>127</v>
      </c>
      <c r="F17" s="417" t="s">
        <v>127</v>
      </c>
      <c r="G17" s="416" t="s">
        <v>127</v>
      </c>
    </row>
    <row r="18" spans="1:7" x14ac:dyDescent="0.3">
      <c r="A18" s="419" t="s">
        <v>68</v>
      </c>
      <c r="B18" s="418" t="s">
        <v>127</v>
      </c>
      <c r="C18" s="417" t="s">
        <v>127</v>
      </c>
      <c r="D18" s="417" t="s">
        <v>328</v>
      </c>
      <c r="E18" s="417" t="s">
        <v>127</v>
      </c>
      <c r="F18" s="417" t="s">
        <v>127</v>
      </c>
      <c r="G18" s="416" t="s">
        <v>127</v>
      </c>
    </row>
    <row r="19" spans="1:7" x14ac:dyDescent="0.3">
      <c r="A19" s="419" t="s">
        <v>72</v>
      </c>
      <c r="B19" s="418" t="s">
        <v>127</v>
      </c>
      <c r="C19" s="417" t="s">
        <v>127</v>
      </c>
      <c r="D19" s="417" t="s">
        <v>127</v>
      </c>
      <c r="E19" s="417" t="s">
        <v>127</v>
      </c>
      <c r="F19" s="417" t="s">
        <v>127</v>
      </c>
      <c r="G19" s="416" t="s">
        <v>127</v>
      </c>
    </row>
    <row r="20" spans="1:7" ht="15.75" customHeight="1" thickBot="1" x14ac:dyDescent="0.35">
      <c r="A20" s="415" t="s">
        <v>78</v>
      </c>
      <c r="B20" s="414" t="s">
        <v>127</v>
      </c>
      <c r="C20" s="413" t="s">
        <v>328</v>
      </c>
      <c r="D20" s="413" t="s">
        <v>127</v>
      </c>
      <c r="E20" s="413" t="s">
        <v>127</v>
      </c>
      <c r="F20" s="413" t="s">
        <v>328</v>
      </c>
      <c r="G20" s="413" t="s">
        <v>127</v>
      </c>
    </row>
    <row r="21" spans="1:7" x14ac:dyDescent="0.3">
      <c r="A21" s="1807" t="s">
        <v>621</v>
      </c>
      <c r="B21" s="1807"/>
      <c r="C21" s="1807"/>
      <c r="D21" s="1807"/>
      <c r="E21" s="1807"/>
      <c r="F21" s="1807"/>
      <c r="G21" s="1807"/>
    </row>
    <row r="22" spans="1:7" ht="25.5" customHeight="1" x14ac:dyDescent="0.3">
      <c r="A22" s="412"/>
      <c r="B22" s="412"/>
      <c r="C22" s="411"/>
      <c r="D22" s="411"/>
      <c r="F22" s="411"/>
    </row>
    <row r="23" spans="1:7" x14ac:dyDescent="0.3">
      <c r="A23" s="1803" t="s">
        <v>625</v>
      </c>
      <c r="B23" s="1803"/>
      <c r="C23" s="1803"/>
      <c r="D23" s="1803"/>
      <c r="E23" s="1803"/>
      <c r="F23" s="1803"/>
      <c r="G23" s="1803"/>
    </row>
    <row r="24" spans="1:7" x14ac:dyDescent="0.3">
      <c r="A24" s="1803"/>
      <c r="B24" s="1803"/>
      <c r="C24" s="1803"/>
      <c r="D24" s="1803"/>
      <c r="E24" s="1803"/>
      <c r="F24" s="1803"/>
      <c r="G24" s="1803"/>
    </row>
    <row r="25" spans="1:7" x14ac:dyDescent="0.3">
      <c r="A25" s="1803"/>
      <c r="B25" s="1803"/>
      <c r="C25" s="1803"/>
      <c r="D25" s="1803"/>
      <c r="E25" s="1803"/>
      <c r="F25" s="1803"/>
      <c r="G25" s="1803"/>
    </row>
    <row r="26" spans="1:7" x14ac:dyDescent="0.3">
      <c r="A26" s="1803"/>
      <c r="B26" s="1803"/>
      <c r="C26" s="1803"/>
      <c r="D26" s="1803"/>
      <c r="E26" s="1803"/>
      <c r="F26" s="1803"/>
      <c r="G26" s="1803"/>
    </row>
  </sheetData>
  <mergeCells count="4">
    <mergeCell ref="A23:G26"/>
    <mergeCell ref="A1:G1"/>
    <mergeCell ref="A2:A3"/>
    <mergeCell ref="A21:G21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  <pageSetUpPr fitToPage="1"/>
  </sheetPr>
  <dimension ref="A1:E36"/>
  <sheetViews>
    <sheetView workbookViewId="0">
      <selection sqref="A1:E1"/>
    </sheetView>
  </sheetViews>
  <sheetFormatPr defaultColWidth="9.109375" defaultRowHeight="14.4" x14ac:dyDescent="0.3"/>
  <cols>
    <col min="1" max="1" width="33.5546875" style="243" customWidth="1"/>
    <col min="2" max="2" width="14.6640625" style="243" customWidth="1"/>
    <col min="3" max="3" width="11.6640625" style="243" customWidth="1"/>
    <col min="4" max="4" width="12.6640625" style="243" customWidth="1"/>
    <col min="5" max="5" width="20.109375" style="243" customWidth="1"/>
    <col min="6" max="16384" width="9.109375" style="243"/>
  </cols>
  <sheetData>
    <row r="1" spans="1:5" ht="39.75" customHeight="1" thickBot="1" x14ac:dyDescent="0.35">
      <c r="A1" s="1808" t="s">
        <v>965</v>
      </c>
      <c r="B1" s="1808"/>
      <c r="C1" s="1808"/>
      <c r="D1" s="1808"/>
      <c r="E1" s="1808"/>
    </row>
    <row r="2" spans="1:5" ht="15" customHeight="1" x14ac:dyDescent="0.3">
      <c r="A2" s="1809" t="s">
        <v>149</v>
      </c>
      <c r="B2" s="1811" t="s">
        <v>839</v>
      </c>
      <c r="C2" s="1811" t="s">
        <v>838</v>
      </c>
      <c r="D2" s="1817" t="s">
        <v>837</v>
      </c>
      <c r="E2" s="1811" t="s">
        <v>116</v>
      </c>
    </row>
    <row r="3" spans="1:5" ht="15" thickBot="1" x14ac:dyDescent="0.35">
      <c r="A3" s="1810"/>
      <c r="B3" s="1812"/>
      <c r="C3" s="1812"/>
      <c r="D3" s="1818"/>
      <c r="E3" s="1812"/>
    </row>
    <row r="4" spans="1:5" x14ac:dyDescent="0.3">
      <c r="A4" s="1321" t="s">
        <v>62</v>
      </c>
      <c r="B4" s="1322">
        <v>18</v>
      </c>
      <c r="C4" s="1322">
        <v>17</v>
      </c>
      <c r="D4" s="1316">
        <v>8</v>
      </c>
      <c r="E4" s="1316">
        <f t="shared" ref="E4:E23" si="0">SUM(B4+C4+D4)</f>
        <v>43</v>
      </c>
    </row>
    <row r="5" spans="1:5" x14ac:dyDescent="0.3">
      <c r="A5" s="1319" t="s">
        <v>68</v>
      </c>
      <c r="B5" s="296">
        <v>0</v>
      </c>
      <c r="C5" s="296">
        <v>0</v>
      </c>
      <c r="D5" s="1320">
        <v>0</v>
      </c>
      <c r="E5" s="1316">
        <f t="shared" si="0"/>
        <v>0</v>
      </c>
    </row>
    <row r="6" spans="1:5" x14ac:dyDescent="0.3">
      <c r="A6" s="248" t="s">
        <v>46</v>
      </c>
      <c r="B6" s="296">
        <v>1</v>
      </c>
      <c r="C6" s="296">
        <v>11</v>
      </c>
      <c r="D6" s="1320">
        <v>20</v>
      </c>
      <c r="E6" s="1316">
        <f t="shared" si="0"/>
        <v>32</v>
      </c>
    </row>
    <row r="7" spans="1:5" x14ac:dyDescent="0.3">
      <c r="A7" s="248" t="s">
        <v>70</v>
      </c>
      <c r="B7" s="296">
        <v>7</v>
      </c>
      <c r="C7" s="296">
        <v>2</v>
      </c>
      <c r="D7" s="1320">
        <v>8</v>
      </c>
      <c r="E7" s="1316">
        <f t="shared" si="0"/>
        <v>17</v>
      </c>
    </row>
    <row r="8" spans="1:5" x14ac:dyDescent="0.3">
      <c r="A8" s="248" t="s">
        <v>64</v>
      </c>
      <c r="B8" s="296">
        <v>17</v>
      </c>
      <c r="C8" s="296">
        <v>8</v>
      </c>
      <c r="D8" s="1320">
        <v>25</v>
      </c>
      <c r="E8" s="1316">
        <f t="shared" si="0"/>
        <v>50</v>
      </c>
    </row>
    <row r="9" spans="1:5" x14ac:dyDescent="0.3">
      <c r="A9" s="249" t="s">
        <v>66</v>
      </c>
      <c r="B9" s="296">
        <v>12</v>
      </c>
      <c r="C9" s="296">
        <v>7</v>
      </c>
      <c r="D9" s="1320">
        <v>11</v>
      </c>
      <c r="E9" s="1316">
        <f t="shared" si="0"/>
        <v>30</v>
      </c>
    </row>
    <row r="10" spans="1:5" x14ac:dyDescent="0.3">
      <c r="A10" s="248" t="s">
        <v>58</v>
      </c>
      <c r="B10" s="296">
        <v>21</v>
      </c>
      <c r="C10" s="296">
        <v>9</v>
      </c>
      <c r="D10" s="1320">
        <v>0</v>
      </c>
      <c r="E10" s="1316">
        <f t="shared" si="0"/>
        <v>30</v>
      </c>
    </row>
    <row r="11" spans="1:5" x14ac:dyDescent="0.3">
      <c r="A11" s="248" t="s">
        <v>50</v>
      </c>
      <c r="B11" s="296">
        <v>67</v>
      </c>
      <c r="C11" s="296">
        <v>171</v>
      </c>
      <c r="D11" s="1320">
        <v>185</v>
      </c>
      <c r="E11" s="1316">
        <f t="shared" si="0"/>
        <v>423</v>
      </c>
    </row>
    <row r="12" spans="1:5" x14ac:dyDescent="0.3">
      <c r="A12" s="248" t="s">
        <v>52</v>
      </c>
      <c r="B12" s="296">
        <v>107</v>
      </c>
      <c r="C12" s="296">
        <v>60</v>
      </c>
      <c r="D12" s="1320">
        <v>29</v>
      </c>
      <c r="E12" s="1316">
        <f t="shared" si="0"/>
        <v>196</v>
      </c>
    </row>
    <row r="13" spans="1:5" x14ac:dyDescent="0.3">
      <c r="A13" s="248" t="s">
        <v>78</v>
      </c>
      <c r="B13" s="296">
        <v>6</v>
      </c>
      <c r="C13" s="296">
        <v>0</v>
      </c>
      <c r="D13" s="1320">
        <v>0</v>
      </c>
      <c r="E13" s="1316">
        <f t="shared" si="0"/>
        <v>6</v>
      </c>
    </row>
    <row r="14" spans="1:5" x14ac:dyDescent="0.3">
      <c r="A14" s="248" t="s">
        <v>329</v>
      </c>
      <c r="B14" s="296">
        <v>0</v>
      </c>
      <c r="C14" s="296">
        <v>0</v>
      </c>
      <c r="D14" s="1320">
        <v>0</v>
      </c>
      <c r="E14" s="1316">
        <f t="shared" si="0"/>
        <v>0</v>
      </c>
    </row>
    <row r="15" spans="1:5" x14ac:dyDescent="0.3">
      <c r="A15" s="248" t="s">
        <v>48</v>
      </c>
      <c r="B15" s="296">
        <v>9</v>
      </c>
      <c r="C15" s="296">
        <v>4</v>
      </c>
      <c r="D15" s="1320">
        <v>2</v>
      </c>
      <c r="E15" s="1316">
        <f t="shared" si="0"/>
        <v>15</v>
      </c>
    </row>
    <row r="16" spans="1:5" x14ac:dyDescent="0.3">
      <c r="A16" s="248" t="s">
        <v>54</v>
      </c>
      <c r="B16" s="296">
        <v>12</v>
      </c>
      <c r="C16" s="296">
        <v>16</v>
      </c>
      <c r="D16" s="1320">
        <v>8</v>
      </c>
      <c r="E16" s="1316">
        <f t="shared" si="0"/>
        <v>36</v>
      </c>
    </row>
    <row r="17" spans="1:5" x14ac:dyDescent="0.3">
      <c r="A17" s="248" t="s">
        <v>74</v>
      </c>
      <c r="B17" s="296">
        <v>386</v>
      </c>
      <c r="C17" s="296">
        <v>247</v>
      </c>
      <c r="D17" s="1320">
        <v>107</v>
      </c>
      <c r="E17" s="1316">
        <f t="shared" si="0"/>
        <v>740</v>
      </c>
    </row>
    <row r="18" spans="1:5" x14ac:dyDescent="0.3">
      <c r="A18" s="1321" t="s">
        <v>76</v>
      </c>
      <c r="B18" s="296">
        <v>349</v>
      </c>
      <c r="C18" s="296">
        <v>185</v>
      </c>
      <c r="D18" s="1320">
        <v>3</v>
      </c>
      <c r="E18" s="1316">
        <f t="shared" si="0"/>
        <v>537</v>
      </c>
    </row>
    <row r="19" spans="1:5" x14ac:dyDescent="0.3">
      <c r="A19" s="248" t="s">
        <v>40</v>
      </c>
      <c r="B19" s="296">
        <v>284</v>
      </c>
      <c r="C19" s="296">
        <v>147</v>
      </c>
      <c r="D19" s="1320">
        <v>81</v>
      </c>
      <c r="E19" s="1316">
        <f t="shared" si="0"/>
        <v>512</v>
      </c>
    </row>
    <row r="20" spans="1:5" x14ac:dyDescent="0.3">
      <c r="A20" s="248" t="s">
        <v>152</v>
      </c>
      <c r="B20" s="296">
        <v>34</v>
      </c>
      <c r="C20" s="296">
        <v>8</v>
      </c>
      <c r="D20" s="1320">
        <v>1</v>
      </c>
      <c r="E20" s="1316">
        <f t="shared" si="0"/>
        <v>43</v>
      </c>
    </row>
    <row r="21" spans="1:5" x14ac:dyDescent="0.3">
      <c r="A21" s="249" t="s">
        <v>85</v>
      </c>
      <c r="B21" s="296">
        <v>28</v>
      </c>
      <c r="C21" s="296">
        <v>2</v>
      </c>
      <c r="D21" s="1320">
        <v>2</v>
      </c>
      <c r="E21" s="1316">
        <f t="shared" si="0"/>
        <v>32</v>
      </c>
    </row>
    <row r="22" spans="1:5" ht="15" thickBot="1" x14ac:dyDescent="0.35">
      <c r="A22" s="1319" t="s">
        <v>87</v>
      </c>
      <c r="B22" s="1318">
        <v>0</v>
      </c>
      <c r="C22" s="1318">
        <v>0</v>
      </c>
      <c r="D22" s="1317">
        <v>0</v>
      </c>
      <c r="E22" s="1316">
        <f t="shared" si="0"/>
        <v>0</v>
      </c>
    </row>
    <row r="23" spans="1:5" ht="15" thickBot="1" x14ac:dyDescent="0.35">
      <c r="A23" s="247" t="s">
        <v>154</v>
      </c>
      <c r="B23" s="298">
        <f>SUM(B4:B22)</f>
        <v>1358</v>
      </c>
      <c r="C23" s="297">
        <f>SUM(C4:C22)</f>
        <v>894</v>
      </c>
      <c r="D23" s="298">
        <f>SUM(D4:D22)</f>
        <v>490</v>
      </c>
      <c r="E23" s="298">
        <f t="shared" si="0"/>
        <v>2742</v>
      </c>
    </row>
    <row r="24" spans="1:5" x14ac:dyDescent="0.3">
      <c r="A24" s="281" t="s">
        <v>316</v>
      </c>
      <c r="B24" s="244"/>
      <c r="C24" s="244"/>
      <c r="D24" s="244"/>
      <c r="E24" s="245"/>
    </row>
    <row r="25" spans="1:5" ht="61.5" customHeight="1" x14ac:dyDescent="0.3">
      <c r="A25" s="1813" t="s">
        <v>836</v>
      </c>
      <c r="B25" s="1814"/>
      <c r="C25" s="1814"/>
      <c r="D25" s="1814"/>
      <c r="E25" s="1294"/>
    </row>
    <row r="26" spans="1:5" ht="15" hidden="1" customHeight="1" x14ac:dyDescent="0.3">
      <c r="A26" s="1815"/>
      <c r="B26" s="1815"/>
      <c r="C26" s="1815"/>
      <c r="D26" s="1815"/>
      <c r="E26" s="1292"/>
    </row>
    <row r="27" spans="1:5" ht="15" hidden="1" customHeight="1" x14ac:dyDescent="0.3">
      <c r="A27" s="1815"/>
      <c r="B27" s="1815"/>
      <c r="C27" s="1815"/>
      <c r="D27" s="1815"/>
      <c r="E27" s="1292"/>
    </row>
    <row r="28" spans="1:5" ht="30" customHeight="1" x14ac:dyDescent="0.3">
      <c r="A28" s="1815" t="s">
        <v>330</v>
      </c>
      <c r="B28" s="1815"/>
      <c r="C28" s="1815"/>
      <c r="D28" s="1815"/>
      <c r="E28" s="1292"/>
    </row>
    <row r="29" spans="1:5" ht="9" customHeight="1" x14ac:dyDescent="0.3">
      <c r="A29" s="1815"/>
      <c r="B29" s="1815"/>
      <c r="C29" s="1815"/>
      <c r="D29" s="1815"/>
      <c r="E29" s="1292"/>
    </row>
    <row r="30" spans="1:5" ht="2.25" hidden="1" customHeight="1" x14ac:dyDescent="0.3">
      <c r="A30" s="1815"/>
      <c r="B30" s="1815"/>
      <c r="C30" s="1815"/>
      <c r="D30" s="1815"/>
      <c r="E30" s="1292"/>
    </row>
    <row r="31" spans="1:5" ht="15" customHeight="1" x14ac:dyDescent="0.3">
      <c r="A31" s="1815" t="s">
        <v>331</v>
      </c>
      <c r="B31" s="1815"/>
      <c r="C31" s="1815"/>
      <c r="D31" s="1815"/>
      <c r="E31" s="1292"/>
    </row>
    <row r="32" spans="1:5" ht="28.5" customHeight="1" x14ac:dyDescent="0.3">
      <c r="A32" s="1816" t="s">
        <v>835</v>
      </c>
      <c r="B32" s="1816"/>
      <c r="C32" s="1816"/>
      <c r="D32" s="1816"/>
      <c r="E32" s="1293"/>
    </row>
    <row r="33" spans="1:1" x14ac:dyDescent="0.3">
      <c r="A33" s="246" t="s">
        <v>332</v>
      </c>
    </row>
    <row r="34" spans="1:1" x14ac:dyDescent="0.3">
      <c r="A34" s="246"/>
    </row>
    <row r="36" spans="1:1" x14ac:dyDescent="0.3">
      <c r="A36" s="142"/>
    </row>
  </sheetData>
  <mergeCells count="11">
    <mergeCell ref="A31:D31"/>
    <mergeCell ref="A32:D32"/>
    <mergeCell ref="B2:B3"/>
    <mergeCell ref="C2:C3"/>
    <mergeCell ref="D2:D3"/>
    <mergeCell ref="A28:D30"/>
    <mergeCell ref="A1:E1"/>
    <mergeCell ref="A2:A3"/>
    <mergeCell ref="E2:E3"/>
    <mergeCell ref="A25:D25"/>
    <mergeCell ref="A26:D27"/>
  </mergeCells>
  <pageMargins left="0.7" right="0.7" top="0.75" bottom="0.75" header="0.3" footer="0.3"/>
  <pageSetup paperSize="9" scale="94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1:P31"/>
  <sheetViews>
    <sheetView zoomScale="80" zoomScaleNormal="80" zoomScaleSheetLayoutView="90" workbookViewId="0">
      <pane xSplit="1" ySplit="3" topLeftCell="B10" activePane="bottomRight" state="frozen"/>
      <selection activeCell="T23" sqref="T23"/>
      <selection pane="topRight" activeCell="T23" sqref="T23"/>
      <selection pane="bottomLeft" activeCell="T23" sqref="T23"/>
      <selection pane="bottomRight" activeCell="D31" sqref="D31"/>
    </sheetView>
  </sheetViews>
  <sheetFormatPr defaultColWidth="9.109375" defaultRowHeight="15.6" x14ac:dyDescent="0.3"/>
  <cols>
    <col min="1" max="1" width="22.6640625" style="9" customWidth="1"/>
    <col min="2" max="2" width="18.5546875" style="1339" customWidth="1"/>
    <col min="3" max="3" width="16.44140625" style="1339" customWidth="1"/>
    <col min="4" max="4" width="15.109375" style="1339" customWidth="1"/>
    <col min="5" max="5" width="16.5546875" style="1339" customWidth="1"/>
    <col min="6" max="6" width="17.109375" style="1339" customWidth="1"/>
    <col min="7" max="7" width="19" style="1339" customWidth="1"/>
    <col min="8" max="8" width="18.5546875" style="1339" customWidth="1"/>
    <col min="9" max="9" width="16.33203125" style="1339" customWidth="1"/>
    <col min="10" max="10" width="16.88671875" style="1339" customWidth="1"/>
    <col min="11" max="11" width="16.44140625" style="1339" customWidth="1"/>
    <col min="12" max="12" width="10.109375" style="1339" bestFit="1" customWidth="1"/>
    <col min="13" max="16384" width="9.109375" style="1339"/>
  </cols>
  <sheetData>
    <row r="1" spans="1:16" ht="33.75" customHeight="1" thickBot="1" x14ac:dyDescent="0.35">
      <c r="A1" s="1825" t="s">
        <v>985</v>
      </c>
      <c r="B1" s="1825"/>
      <c r="C1" s="1825"/>
      <c r="D1" s="1825"/>
      <c r="E1" s="1825"/>
      <c r="F1" s="1825"/>
      <c r="G1" s="1825"/>
      <c r="H1" s="1825"/>
      <c r="I1" s="1825"/>
      <c r="J1" s="1825"/>
      <c r="K1" s="1825"/>
    </row>
    <row r="2" spans="1:16" ht="31.5" customHeight="1" thickBot="1" x14ac:dyDescent="0.35">
      <c r="A2" s="1368"/>
      <c r="B2" s="1822">
        <v>2019</v>
      </c>
      <c r="C2" s="1823"/>
      <c r="D2" s="1823"/>
      <c r="E2" s="1823"/>
      <c r="F2" s="1824"/>
      <c r="G2" s="1819">
        <v>2020</v>
      </c>
      <c r="H2" s="1820"/>
      <c r="I2" s="1820"/>
      <c r="J2" s="1820"/>
      <c r="K2" s="1821"/>
    </row>
    <row r="3" spans="1:16" s="1342" customFormat="1" ht="89.25" customHeight="1" thickBot="1" x14ac:dyDescent="0.3">
      <c r="A3" s="1367" t="s">
        <v>149</v>
      </c>
      <c r="B3" s="1366" t="s">
        <v>333</v>
      </c>
      <c r="C3" s="1365" t="s">
        <v>334</v>
      </c>
      <c r="D3" s="1365" t="s">
        <v>335</v>
      </c>
      <c r="E3" s="1365" t="s">
        <v>336</v>
      </c>
      <c r="F3" s="1364" t="s">
        <v>337</v>
      </c>
      <c r="G3" s="1363" t="s">
        <v>848</v>
      </c>
      <c r="H3" s="1362" t="s">
        <v>847</v>
      </c>
      <c r="I3" s="1362" t="s">
        <v>846</v>
      </c>
      <c r="J3" s="1362" t="s">
        <v>845</v>
      </c>
      <c r="K3" s="1361" t="s">
        <v>844</v>
      </c>
      <c r="O3" s="1360"/>
      <c r="P3" s="1360"/>
    </row>
    <row r="4" spans="1:16" ht="16.2" x14ac:dyDescent="0.3">
      <c r="A4" s="1358" t="s">
        <v>62</v>
      </c>
      <c r="B4" s="1355">
        <v>1602479</v>
      </c>
      <c r="C4" s="1353">
        <v>1447402</v>
      </c>
      <c r="D4" s="1353">
        <v>806</v>
      </c>
      <c r="E4" s="1352">
        <v>-229</v>
      </c>
      <c r="F4" s="1351">
        <v>-248673</v>
      </c>
      <c r="G4" s="1359">
        <v>1672705</v>
      </c>
      <c r="H4" s="1353">
        <v>1226673</v>
      </c>
      <c r="I4" s="1353">
        <v>827</v>
      </c>
      <c r="J4" s="1352">
        <f t="shared" ref="J4:J23" si="0">I4-D4</f>
        <v>21</v>
      </c>
      <c r="K4" s="1351">
        <f t="shared" ref="K4:K23" si="1">H4-C4</f>
        <v>-220729</v>
      </c>
      <c r="L4" s="1342"/>
    </row>
    <row r="5" spans="1:16" ht="16.2" x14ac:dyDescent="0.3">
      <c r="A5" s="1358" t="s">
        <v>68</v>
      </c>
      <c r="B5" s="1355">
        <v>647240</v>
      </c>
      <c r="C5" s="1353">
        <v>596770</v>
      </c>
      <c r="D5" s="1353">
        <v>395</v>
      </c>
      <c r="E5" s="1352">
        <v>-737</v>
      </c>
      <c r="F5" s="1351">
        <v>-149450</v>
      </c>
      <c r="G5" s="1357">
        <v>645019</v>
      </c>
      <c r="H5" s="1353">
        <v>467120</v>
      </c>
      <c r="I5" s="1353">
        <v>352</v>
      </c>
      <c r="J5" s="1352">
        <f t="shared" si="0"/>
        <v>-43</v>
      </c>
      <c r="K5" s="1351">
        <f t="shared" si="1"/>
        <v>-129650</v>
      </c>
      <c r="L5" s="1342"/>
    </row>
    <row r="6" spans="1:16" ht="16.2" x14ac:dyDescent="0.3">
      <c r="A6" s="1358" t="s">
        <v>46</v>
      </c>
      <c r="B6" s="1355">
        <v>1210287</v>
      </c>
      <c r="C6" s="1353">
        <v>1183920</v>
      </c>
      <c r="D6" s="1353">
        <v>956</v>
      </c>
      <c r="E6" s="1352">
        <v>-41</v>
      </c>
      <c r="F6" s="1351">
        <v>-201945</v>
      </c>
      <c r="G6" s="1357">
        <v>1557382</v>
      </c>
      <c r="H6" s="1353">
        <v>968130</v>
      </c>
      <c r="I6" s="1353">
        <v>773</v>
      </c>
      <c r="J6" s="1352">
        <f t="shared" si="0"/>
        <v>-183</v>
      </c>
      <c r="K6" s="1351">
        <f t="shared" si="1"/>
        <v>-215790</v>
      </c>
      <c r="L6" s="1342"/>
    </row>
    <row r="7" spans="1:16" ht="16.2" x14ac:dyDescent="0.3">
      <c r="A7" s="1358" t="s">
        <v>70</v>
      </c>
      <c r="B7" s="1355">
        <v>334372</v>
      </c>
      <c r="C7" s="1353">
        <v>329600</v>
      </c>
      <c r="D7" s="1353">
        <v>176</v>
      </c>
      <c r="E7" s="1352">
        <v>-18</v>
      </c>
      <c r="F7" s="1351">
        <v>-65125</v>
      </c>
      <c r="G7" s="1357">
        <v>471600</v>
      </c>
      <c r="H7" s="1353">
        <v>282180</v>
      </c>
      <c r="I7" s="1353">
        <v>127</v>
      </c>
      <c r="J7" s="1352">
        <f t="shared" si="0"/>
        <v>-49</v>
      </c>
      <c r="K7" s="1351">
        <f t="shared" si="1"/>
        <v>-47420</v>
      </c>
      <c r="L7" s="1342"/>
    </row>
    <row r="8" spans="1:16" ht="16.2" x14ac:dyDescent="0.3">
      <c r="A8" s="1358" t="s">
        <v>72</v>
      </c>
      <c r="B8" s="1355">
        <v>178882</v>
      </c>
      <c r="C8" s="1353">
        <v>161860</v>
      </c>
      <c r="D8" s="1353">
        <v>96</v>
      </c>
      <c r="E8" s="1352">
        <v>-61</v>
      </c>
      <c r="F8" s="1351">
        <v>-28875</v>
      </c>
      <c r="G8" s="1357">
        <v>209914</v>
      </c>
      <c r="H8" s="1353">
        <v>137580</v>
      </c>
      <c r="I8" s="1353">
        <v>80</v>
      </c>
      <c r="J8" s="1352">
        <f t="shared" si="0"/>
        <v>-16</v>
      </c>
      <c r="K8" s="1351">
        <f t="shared" si="1"/>
        <v>-24280</v>
      </c>
      <c r="L8" s="1342"/>
    </row>
    <row r="9" spans="1:16" ht="16.2" x14ac:dyDescent="0.3">
      <c r="A9" s="1358" t="s">
        <v>64</v>
      </c>
      <c r="B9" s="1355">
        <v>726660</v>
      </c>
      <c r="C9" s="1353">
        <v>643790</v>
      </c>
      <c r="D9" s="1353">
        <v>511</v>
      </c>
      <c r="E9" s="1352">
        <v>-103</v>
      </c>
      <c r="F9" s="1351">
        <v>-120080</v>
      </c>
      <c r="G9" s="1357">
        <v>678167</v>
      </c>
      <c r="H9" s="1353">
        <v>546280</v>
      </c>
      <c r="I9" s="1353">
        <v>395</v>
      </c>
      <c r="J9" s="1352">
        <f t="shared" si="0"/>
        <v>-116</v>
      </c>
      <c r="K9" s="1351">
        <f t="shared" si="1"/>
        <v>-97510</v>
      </c>
      <c r="L9" s="1342"/>
    </row>
    <row r="10" spans="1:16" ht="16.2" x14ac:dyDescent="0.3">
      <c r="A10" s="1358" t="s">
        <v>338</v>
      </c>
      <c r="B10" s="1355">
        <v>706950</v>
      </c>
      <c r="C10" s="1353">
        <v>691890</v>
      </c>
      <c r="D10" s="1353">
        <v>543</v>
      </c>
      <c r="E10" s="1352">
        <v>-102</v>
      </c>
      <c r="F10" s="1351">
        <v>-118655</v>
      </c>
      <c r="G10" s="1357">
        <v>1002737</v>
      </c>
      <c r="H10" s="1353">
        <v>589945</v>
      </c>
      <c r="I10" s="1353">
        <v>440</v>
      </c>
      <c r="J10" s="1352">
        <f t="shared" si="0"/>
        <v>-103</v>
      </c>
      <c r="K10" s="1351">
        <f t="shared" si="1"/>
        <v>-101945</v>
      </c>
      <c r="L10" s="1342"/>
    </row>
    <row r="11" spans="1:16" ht="16.2" x14ac:dyDescent="0.3">
      <c r="A11" s="1358" t="s">
        <v>58</v>
      </c>
      <c r="B11" s="1355">
        <v>301362</v>
      </c>
      <c r="C11" s="1353">
        <v>289820</v>
      </c>
      <c r="D11" s="1353">
        <v>232</v>
      </c>
      <c r="E11" s="1352">
        <v>-64</v>
      </c>
      <c r="F11" s="1351">
        <v>-56285</v>
      </c>
      <c r="G11" s="1357">
        <v>362466</v>
      </c>
      <c r="H11" s="1353">
        <v>239400</v>
      </c>
      <c r="I11" s="1353">
        <v>184</v>
      </c>
      <c r="J11" s="1352">
        <f t="shared" si="0"/>
        <v>-48</v>
      </c>
      <c r="K11" s="1351">
        <f t="shared" si="1"/>
        <v>-50420</v>
      </c>
      <c r="L11" s="1342"/>
    </row>
    <row r="12" spans="1:16" ht="16.2" x14ac:dyDescent="0.3">
      <c r="A12" s="1358" t="s">
        <v>50</v>
      </c>
      <c r="B12" s="1355">
        <v>730978</v>
      </c>
      <c r="C12" s="1353">
        <v>593635</v>
      </c>
      <c r="D12" s="1353">
        <v>584</v>
      </c>
      <c r="E12" s="1352">
        <v>-87</v>
      </c>
      <c r="F12" s="1351">
        <v>-174180</v>
      </c>
      <c r="G12" s="1357">
        <v>500770</v>
      </c>
      <c r="H12" s="1353">
        <v>467290</v>
      </c>
      <c r="I12" s="1353">
        <v>382</v>
      </c>
      <c r="J12" s="1352">
        <f t="shared" si="0"/>
        <v>-202</v>
      </c>
      <c r="K12" s="1351">
        <f t="shared" si="1"/>
        <v>-126345</v>
      </c>
      <c r="L12" s="1342"/>
    </row>
    <row r="13" spans="1:16" ht="16.2" x14ac:dyDescent="0.3">
      <c r="A13" s="1358" t="s">
        <v>52</v>
      </c>
      <c r="B13" s="1355">
        <v>937447</v>
      </c>
      <c r="C13" s="1353">
        <v>884340</v>
      </c>
      <c r="D13" s="1353">
        <v>677</v>
      </c>
      <c r="E13" s="1352">
        <v>-767</v>
      </c>
      <c r="F13" s="1351">
        <v>-193765</v>
      </c>
      <c r="G13" s="1357">
        <v>1058974</v>
      </c>
      <c r="H13" s="1353">
        <v>735735</v>
      </c>
      <c r="I13" s="1353">
        <v>527</v>
      </c>
      <c r="J13" s="1352">
        <f t="shared" si="0"/>
        <v>-150</v>
      </c>
      <c r="K13" s="1351">
        <f t="shared" si="1"/>
        <v>-148605</v>
      </c>
      <c r="L13" s="1342"/>
    </row>
    <row r="14" spans="1:16" ht="16.2" x14ac:dyDescent="0.3">
      <c r="A14" s="1358" t="s">
        <v>78</v>
      </c>
      <c r="B14" s="1355">
        <v>621212</v>
      </c>
      <c r="C14" s="1353">
        <v>550385</v>
      </c>
      <c r="D14" s="1353">
        <v>432</v>
      </c>
      <c r="E14" s="1352">
        <v>-128</v>
      </c>
      <c r="F14" s="1351">
        <v>-107925</v>
      </c>
      <c r="G14" s="1357">
        <v>925081</v>
      </c>
      <c r="H14" s="1353">
        <v>460300</v>
      </c>
      <c r="I14" s="1353">
        <v>356</v>
      </c>
      <c r="J14" s="1352">
        <f t="shared" si="0"/>
        <v>-76</v>
      </c>
      <c r="K14" s="1351">
        <f t="shared" si="1"/>
        <v>-90085</v>
      </c>
      <c r="L14" s="1342"/>
    </row>
    <row r="15" spans="1:16" ht="16.2" x14ac:dyDescent="0.3">
      <c r="A15" s="1358" t="s">
        <v>56</v>
      </c>
      <c r="B15" s="1355">
        <v>105540</v>
      </c>
      <c r="C15" s="1353">
        <v>109035</v>
      </c>
      <c r="D15" s="1353">
        <v>96</v>
      </c>
      <c r="E15" s="1352">
        <v>-32</v>
      </c>
      <c r="F15" s="1351">
        <v>-15080</v>
      </c>
      <c r="G15" s="1357">
        <v>134498</v>
      </c>
      <c r="H15" s="1353">
        <v>80220</v>
      </c>
      <c r="I15" s="1353">
        <v>73</v>
      </c>
      <c r="J15" s="1352">
        <f t="shared" si="0"/>
        <v>-23</v>
      </c>
      <c r="K15" s="1351">
        <f t="shared" si="1"/>
        <v>-28815</v>
      </c>
      <c r="L15" s="1342"/>
    </row>
    <row r="16" spans="1:16" ht="16.2" x14ac:dyDescent="0.3">
      <c r="A16" s="1358" t="s">
        <v>42</v>
      </c>
      <c r="B16" s="1355">
        <v>569860</v>
      </c>
      <c r="C16" s="1353">
        <v>536415</v>
      </c>
      <c r="D16" s="1353">
        <v>346</v>
      </c>
      <c r="E16" s="1352">
        <v>-117</v>
      </c>
      <c r="F16" s="1351">
        <v>-111460</v>
      </c>
      <c r="G16" s="1357">
        <v>677223</v>
      </c>
      <c r="H16" s="1353">
        <v>457600</v>
      </c>
      <c r="I16" s="1353">
        <v>310</v>
      </c>
      <c r="J16" s="1352">
        <f t="shared" si="0"/>
        <v>-36</v>
      </c>
      <c r="K16" s="1351">
        <f t="shared" si="1"/>
        <v>-78815</v>
      </c>
      <c r="L16" s="1342"/>
    </row>
    <row r="17" spans="1:12" ht="16.2" x14ac:dyDescent="0.3">
      <c r="A17" s="1358" t="s">
        <v>48</v>
      </c>
      <c r="B17" s="1355">
        <v>445603</v>
      </c>
      <c r="C17" s="1353">
        <v>403100</v>
      </c>
      <c r="D17" s="1353">
        <v>182</v>
      </c>
      <c r="E17" s="1352">
        <v>-51</v>
      </c>
      <c r="F17" s="1351">
        <v>-161140</v>
      </c>
      <c r="G17" s="1357">
        <v>408881</v>
      </c>
      <c r="H17" s="1353">
        <v>263560</v>
      </c>
      <c r="I17" s="1353">
        <v>151</v>
      </c>
      <c r="J17" s="1352">
        <f t="shared" si="0"/>
        <v>-31</v>
      </c>
      <c r="K17" s="1351">
        <f t="shared" si="1"/>
        <v>-139540</v>
      </c>
      <c r="L17" s="1342"/>
    </row>
    <row r="18" spans="1:12" ht="16.2" x14ac:dyDescent="0.3">
      <c r="A18" s="1358" t="s">
        <v>54</v>
      </c>
      <c r="B18" s="1355">
        <v>266997</v>
      </c>
      <c r="C18" s="1353">
        <v>225415</v>
      </c>
      <c r="D18" s="1353">
        <v>167</v>
      </c>
      <c r="E18" s="1352">
        <v>-66</v>
      </c>
      <c r="F18" s="1351">
        <v>-70080</v>
      </c>
      <c r="G18" s="1357">
        <v>222742</v>
      </c>
      <c r="H18" s="1353">
        <v>162050</v>
      </c>
      <c r="I18" s="1353">
        <v>128</v>
      </c>
      <c r="J18" s="1352">
        <f t="shared" si="0"/>
        <v>-39</v>
      </c>
      <c r="K18" s="1351">
        <f t="shared" si="1"/>
        <v>-63365</v>
      </c>
      <c r="L18" s="1342"/>
    </row>
    <row r="19" spans="1:12" ht="16.2" x14ac:dyDescent="0.3">
      <c r="A19" s="1358" t="s">
        <v>74</v>
      </c>
      <c r="B19" s="1355">
        <v>70692</v>
      </c>
      <c r="C19" s="1353">
        <v>71555</v>
      </c>
      <c r="D19" s="1353">
        <v>46</v>
      </c>
      <c r="E19" s="1352">
        <v>2</v>
      </c>
      <c r="F19" s="1351">
        <v>9975</v>
      </c>
      <c r="G19" s="1357">
        <v>94311</v>
      </c>
      <c r="H19" s="1353">
        <v>64205</v>
      </c>
      <c r="I19" s="1353">
        <v>39</v>
      </c>
      <c r="J19" s="1352">
        <f t="shared" si="0"/>
        <v>-7</v>
      </c>
      <c r="K19" s="1351">
        <f t="shared" si="1"/>
        <v>-7350</v>
      </c>
      <c r="L19" s="1342"/>
    </row>
    <row r="20" spans="1:12" ht="16.2" x14ac:dyDescent="0.3">
      <c r="A20" s="1358" t="s">
        <v>76</v>
      </c>
      <c r="B20" s="1355">
        <v>42950</v>
      </c>
      <c r="C20" s="1353">
        <v>43750</v>
      </c>
      <c r="D20" s="1353">
        <v>36</v>
      </c>
      <c r="E20" s="1352">
        <v>-2</v>
      </c>
      <c r="F20" s="1351">
        <v>-4080</v>
      </c>
      <c r="G20" s="1357">
        <v>51091</v>
      </c>
      <c r="H20" s="1353">
        <v>33310</v>
      </c>
      <c r="I20" s="1353">
        <v>23</v>
      </c>
      <c r="J20" s="1352">
        <f t="shared" si="0"/>
        <v>-13</v>
      </c>
      <c r="K20" s="1351">
        <f t="shared" si="1"/>
        <v>-10440</v>
      </c>
      <c r="L20" s="1342"/>
    </row>
    <row r="21" spans="1:12" ht="16.2" x14ac:dyDescent="0.3">
      <c r="A21" s="1358" t="s">
        <v>339</v>
      </c>
      <c r="B21" s="1355">
        <v>83402</v>
      </c>
      <c r="C21" s="1353">
        <v>84450</v>
      </c>
      <c r="D21" s="1353">
        <v>56</v>
      </c>
      <c r="E21" s="1352">
        <v>10</v>
      </c>
      <c r="F21" s="1351">
        <v>-3050</v>
      </c>
      <c r="G21" s="1357">
        <v>136403</v>
      </c>
      <c r="H21" s="1353">
        <v>78755</v>
      </c>
      <c r="I21" s="1353">
        <v>44</v>
      </c>
      <c r="J21" s="1352">
        <f t="shared" si="0"/>
        <v>-12</v>
      </c>
      <c r="K21" s="1351">
        <f t="shared" si="1"/>
        <v>-5695</v>
      </c>
      <c r="L21" s="1342"/>
    </row>
    <row r="22" spans="1:12" ht="16.2" x14ac:dyDescent="0.3">
      <c r="A22" s="1358" t="s">
        <v>152</v>
      </c>
      <c r="B22" s="1355">
        <v>450954</v>
      </c>
      <c r="C22" s="1353">
        <v>427240</v>
      </c>
      <c r="D22" s="1353">
        <v>194</v>
      </c>
      <c r="E22" s="1352">
        <v>-36</v>
      </c>
      <c r="F22" s="1351">
        <v>-66220</v>
      </c>
      <c r="G22" s="1357">
        <v>327253</v>
      </c>
      <c r="H22" s="1353">
        <v>326810</v>
      </c>
      <c r="I22" s="1353">
        <v>152</v>
      </c>
      <c r="J22" s="1352">
        <f t="shared" si="0"/>
        <v>-42</v>
      </c>
      <c r="K22" s="1351">
        <f t="shared" si="1"/>
        <v>-100430</v>
      </c>
      <c r="L22" s="1342"/>
    </row>
    <row r="23" spans="1:12" ht="16.8" thickBot="1" x14ac:dyDescent="0.35">
      <c r="A23" s="1356" t="s">
        <v>60</v>
      </c>
      <c r="B23" s="1355">
        <v>169387</v>
      </c>
      <c r="C23" s="1353">
        <v>163460</v>
      </c>
      <c r="D23" s="1353">
        <v>110</v>
      </c>
      <c r="E23" s="1352">
        <v>-31</v>
      </c>
      <c r="F23" s="1351">
        <v>-24350</v>
      </c>
      <c r="G23" s="1354">
        <v>183257</v>
      </c>
      <c r="H23" s="1353">
        <v>125310</v>
      </c>
      <c r="I23" s="1353">
        <v>86</v>
      </c>
      <c r="J23" s="1352">
        <f t="shared" si="0"/>
        <v>-24</v>
      </c>
      <c r="K23" s="1351">
        <f t="shared" si="1"/>
        <v>-38150</v>
      </c>
      <c r="L23" s="1342"/>
    </row>
    <row r="24" spans="1:12" s="1341" customFormat="1" ht="27.75" customHeight="1" thickBot="1" x14ac:dyDescent="0.35">
      <c r="A24" s="1350" t="s">
        <v>160</v>
      </c>
      <c r="B24" s="1349">
        <f t="shared" ref="B24:K24" si="2">SUM(B4:B23)</f>
        <v>10203254</v>
      </c>
      <c r="C24" s="1348">
        <f t="shared" si="2"/>
        <v>9437832</v>
      </c>
      <c r="D24" s="1348">
        <f t="shared" si="2"/>
        <v>6641</v>
      </c>
      <c r="E24" s="1348">
        <f t="shared" si="2"/>
        <v>-2660</v>
      </c>
      <c r="F24" s="1347">
        <f t="shared" si="2"/>
        <v>-1910443</v>
      </c>
      <c r="G24" s="1346">
        <f t="shared" si="2"/>
        <v>11320474</v>
      </c>
      <c r="H24" s="1345">
        <f t="shared" si="2"/>
        <v>7712453</v>
      </c>
      <c r="I24" s="1345">
        <f t="shared" si="2"/>
        <v>5449</v>
      </c>
      <c r="J24" s="1344">
        <f t="shared" si="2"/>
        <v>-1192</v>
      </c>
      <c r="K24" s="1343">
        <f t="shared" si="2"/>
        <v>-1725379</v>
      </c>
      <c r="L24" s="1342"/>
    </row>
    <row r="26" spans="1:12" x14ac:dyDescent="0.3">
      <c r="C26" s="1339" t="s">
        <v>843</v>
      </c>
      <c r="D26" s="1339">
        <v>103</v>
      </c>
      <c r="G26" s="1339" t="s">
        <v>842</v>
      </c>
      <c r="H26" s="1339">
        <v>113525</v>
      </c>
      <c r="I26" s="1339">
        <v>94</v>
      </c>
      <c r="J26" s="1339">
        <f>D26-I26</f>
        <v>9</v>
      </c>
    </row>
    <row r="27" spans="1:12" x14ac:dyDescent="0.3">
      <c r="C27" s="1339" t="s">
        <v>116</v>
      </c>
      <c r="D27" s="1339">
        <f>D24+D26</f>
        <v>6744</v>
      </c>
      <c r="G27" s="1339" t="s">
        <v>116</v>
      </c>
      <c r="H27" s="1339">
        <f>H24+H26</f>
        <v>7825978</v>
      </c>
      <c r="I27" s="1339">
        <f>I24+I26</f>
        <v>5543</v>
      </c>
    </row>
    <row r="28" spans="1:12" x14ac:dyDescent="0.3">
      <c r="H28" s="1339">
        <f>C24-H24</f>
        <v>1725379</v>
      </c>
      <c r="I28" s="1339">
        <f>D27-I27</f>
        <v>1201</v>
      </c>
    </row>
    <row r="30" spans="1:12" x14ac:dyDescent="0.3">
      <c r="G30" s="1339" t="s">
        <v>841</v>
      </c>
      <c r="H30" s="1339">
        <f>'[3]T_18_soc. štip_2015_2016'!H24-'T 17_soc. štip_2019_2020'!H24</f>
        <v>9852897</v>
      </c>
      <c r="I30" s="1339">
        <f>'[3]T_18_soc. štip_2015_2016'!I24-'T 17_soc. štip_2019_2020'!I24</f>
        <v>6948</v>
      </c>
    </row>
    <row r="31" spans="1:12" x14ac:dyDescent="0.3">
      <c r="H31" s="1340">
        <f>H30/'[3]T_18_soc. štip_2015_2016'!H24*100</f>
        <v>56.09280202216295</v>
      </c>
      <c r="I31" s="1340">
        <f>I30/'[3]T_18_soc. štip_2015_2016'!I24*100</f>
        <v>56.045817536500763</v>
      </c>
    </row>
  </sheetData>
  <mergeCells count="3">
    <mergeCell ref="G2:K2"/>
    <mergeCell ref="B2:F2"/>
    <mergeCell ref="A1:K1"/>
  </mergeCells>
  <printOptions horizontalCentered="1"/>
  <pageMargins left="0.38" right="0.28999999999999998" top="0.23622047244094491" bottom="0.51181102362204722" header="0.15748031496062992" footer="0.51181102362204722"/>
  <pageSetup paperSize="9" scale="71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  <pageSetUpPr fitToPage="1"/>
  </sheetPr>
  <dimension ref="A1:V50"/>
  <sheetViews>
    <sheetView topLeftCell="H1" zoomScale="70" zoomScaleNormal="70" workbookViewId="0">
      <selection activeCell="N35" sqref="N35"/>
    </sheetView>
  </sheetViews>
  <sheetFormatPr defaultColWidth="22.5546875" defaultRowHeight="15.6" x14ac:dyDescent="0.3"/>
  <cols>
    <col min="1" max="1" width="22.5546875" style="16" customWidth="1"/>
    <col min="2" max="21" width="13.109375" style="16" customWidth="1"/>
    <col min="22" max="16384" width="22.5546875" style="16"/>
  </cols>
  <sheetData>
    <row r="1" spans="1:22" ht="57.75" customHeight="1" thickBot="1" x14ac:dyDescent="0.35">
      <c r="A1" s="1828" t="s">
        <v>655</v>
      </c>
      <c r="B1" s="1828"/>
      <c r="C1" s="1828"/>
      <c r="D1" s="1828"/>
      <c r="E1" s="1828"/>
      <c r="F1" s="1828"/>
      <c r="G1" s="1828"/>
      <c r="H1" s="1828"/>
      <c r="I1" s="1828"/>
      <c r="J1" s="1828"/>
      <c r="K1" s="1828"/>
      <c r="L1" s="1828"/>
      <c r="M1" s="1828"/>
      <c r="N1" s="1828"/>
      <c r="O1" s="1828"/>
      <c r="P1" s="1828"/>
      <c r="Q1" s="1828"/>
      <c r="R1" s="1828"/>
      <c r="S1" s="1828"/>
      <c r="T1" s="1828"/>
      <c r="U1" s="1828"/>
    </row>
    <row r="2" spans="1:22" ht="27.75" customHeight="1" thickBot="1" x14ac:dyDescent="0.35">
      <c r="A2" s="1826" t="s">
        <v>149</v>
      </c>
      <c r="B2" s="1829">
        <v>2016</v>
      </c>
      <c r="C2" s="1830"/>
      <c r="D2" s="1830"/>
      <c r="E2" s="1831"/>
      <c r="F2" s="1829">
        <v>2017</v>
      </c>
      <c r="G2" s="1830"/>
      <c r="H2" s="1830"/>
      <c r="I2" s="1831"/>
      <c r="J2" s="1829">
        <v>2018</v>
      </c>
      <c r="K2" s="1830"/>
      <c r="L2" s="1830"/>
      <c r="M2" s="1830"/>
      <c r="N2" s="1829">
        <v>2019</v>
      </c>
      <c r="O2" s="1830"/>
      <c r="P2" s="1830"/>
      <c r="Q2" s="1831"/>
      <c r="R2" s="1829">
        <v>2020</v>
      </c>
      <c r="S2" s="1830"/>
      <c r="T2" s="1830"/>
      <c r="U2" s="1831"/>
    </row>
    <row r="3" spans="1:22" s="42" customFormat="1" ht="87" thickBot="1" x14ac:dyDescent="0.35">
      <c r="A3" s="1827"/>
      <c r="B3" s="284" t="s">
        <v>654</v>
      </c>
      <c r="C3" s="1576" t="s">
        <v>653</v>
      </c>
      <c r="D3" s="1576" t="s">
        <v>652</v>
      </c>
      <c r="E3" s="285" t="s">
        <v>651</v>
      </c>
      <c r="F3" s="284" t="s">
        <v>340</v>
      </c>
      <c r="G3" s="1576" t="s">
        <v>341</v>
      </c>
      <c r="H3" s="1576" t="s">
        <v>342</v>
      </c>
      <c r="I3" s="285" t="s">
        <v>343</v>
      </c>
      <c r="J3" s="284" t="s">
        <v>344</v>
      </c>
      <c r="K3" s="1576" t="s">
        <v>345</v>
      </c>
      <c r="L3" s="1576" t="s">
        <v>346</v>
      </c>
      <c r="M3" s="1577" t="s">
        <v>347</v>
      </c>
      <c r="N3" s="284" t="s">
        <v>348</v>
      </c>
      <c r="O3" s="1576" t="s">
        <v>349</v>
      </c>
      <c r="P3" s="1576" t="s">
        <v>350</v>
      </c>
      <c r="Q3" s="285" t="s">
        <v>351</v>
      </c>
      <c r="R3" s="284" t="s">
        <v>650</v>
      </c>
      <c r="S3" s="1576" t="s">
        <v>649</v>
      </c>
      <c r="T3" s="1583" t="s">
        <v>648</v>
      </c>
      <c r="U3" s="1578" t="s">
        <v>647</v>
      </c>
    </row>
    <row r="4" spans="1:22" x14ac:dyDescent="0.3">
      <c r="A4" s="253" t="s">
        <v>62</v>
      </c>
      <c r="B4" s="982">
        <v>10887</v>
      </c>
      <c r="C4" s="981">
        <v>0</v>
      </c>
      <c r="D4" s="981">
        <v>10887</v>
      </c>
      <c r="E4" s="980">
        <v>37</v>
      </c>
      <c r="F4" s="180">
        <v>10851</v>
      </c>
      <c r="G4" s="252">
        <v>0</v>
      </c>
      <c r="H4" s="252">
        <v>10851</v>
      </c>
      <c r="I4" s="195">
        <v>0</v>
      </c>
      <c r="J4" s="180">
        <v>10799</v>
      </c>
      <c r="K4" s="252">
        <v>0</v>
      </c>
      <c r="L4" s="252">
        <v>10799</v>
      </c>
      <c r="M4" s="194">
        <v>0</v>
      </c>
      <c r="N4" s="180">
        <v>10751</v>
      </c>
      <c r="O4" s="252">
        <v>0</v>
      </c>
      <c r="P4" s="252">
        <f t="shared" ref="P4:P21" si="0">N4+O4</f>
        <v>10751</v>
      </c>
      <c r="Q4" s="194">
        <v>0</v>
      </c>
      <c r="R4" s="979">
        <v>10672</v>
      </c>
      <c r="S4" s="978">
        <v>0</v>
      </c>
      <c r="T4" s="1580">
        <v>10672</v>
      </c>
      <c r="U4" s="1582">
        <v>0</v>
      </c>
      <c r="V4" s="1579"/>
    </row>
    <row r="5" spans="1:22" x14ac:dyDescent="0.3">
      <c r="A5" s="253" t="s">
        <v>50</v>
      </c>
      <c r="B5" s="977">
        <v>8220</v>
      </c>
      <c r="C5" s="976">
        <v>0</v>
      </c>
      <c r="D5" s="976">
        <v>8220</v>
      </c>
      <c r="E5" s="975">
        <v>2625</v>
      </c>
      <c r="F5" s="322">
        <v>7802</v>
      </c>
      <c r="G5" s="971">
        <v>0</v>
      </c>
      <c r="H5" s="971">
        <v>7802</v>
      </c>
      <c r="I5" s="327">
        <v>2298</v>
      </c>
      <c r="J5" s="322">
        <v>7802</v>
      </c>
      <c r="K5" s="971">
        <v>0</v>
      </c>
      <c r="L5" s="971">
        <v>7802</v>
      </c>
      <c r="M5" s="970">
        <v>2016</v>
      </c>
      <c r="N5" s="322">
        <v>7802</v>
      </c>
      <c r="O5" s="971">
        <v>0</v>
      </c>
      <c r="P5" s="971">
        <f t="shared" si="0"/>
        <v>7802</v>
      </c>
      <c r="Q5" s="970">
        <v>1930</v>
      </c>
      <c r="R5" s="322">
        <v>7802</v>
      </c>
      <c r="S5" s="971">
        <v>0</v>
      </c>
      <c r="T5" s="1580">
        <v>7802</v>
      </c>
      <c r="U5" s="1582">
        <v>1573</v>
      </c>
      <c r="V5" s="1579"/>
    </row>
    <row r="6" spans="1:22" x14ac:dyDescent="0.3">
      <c r="A6" s="253" t="s">
        <v>52</v>
      </c>
      <c r="B6" s="977">
        <v>4986</v>
      </c>
      <c r="C6" s="976">
        <v>0</v>
      </c>
      <c r="D6" s="976">
        <v>4986</v>
      </c>
      <c r="E6" s="975">
        <v>0</v>
      </c>
      <c r="F6" s="322">
        <v>4986</v>
      </c>
      <c r="G6" s="971">
        <v>0</v>
      </c>
      <c r="H6" s="971">
        <v>4986</v>
      </c>
      <c r="I6" s="327">
        <v>0</v>
      </c>
      <c r="J6" s="322">
        <v>4986</v>
      </c>
      <c r="K6" s="971">
        <v>0</v>
      </c>
      <c r="L6" s="971">
        <v>4986</v>
      </c>
      <c r="M6" s="970">
        <v>0</v>
      </c>
      <c r="N6" s="322">
        <v>4986</v>
      </c>
      <c r="O6" s="971">
        <v>0</v>
      </c>
      <c r="P6" s="971">
        <f t="shared" si="0"/>
        <v>4986</v>
      </c>
      <c r="Q6" s="970">
        <v>0</v>
      </c>
      <c r="R6" s="322">
        <v>4986</v>
      </c>
      <c r="S6" s="971">
        <v>0</v>
      </c>
      <c r="T6" s="1580">
        <v>4986</v>
      </c>
      <c r="U6" s="1582">
        <v>0</v>
      </c>
      <c r="V6" s="1579"/>
    </row>
    <row r="7" spans="1:22" x14ac:dyDescent="0.3">
      <c r="A7" s="253" t="s">
        <v>78</v>
      </c>
      <c r="B7" s="977">
        <v>5032</v>
      </c>
      <c r="C7" s="976">
        <v>0</v>
      </c>
      <c r="D7" s="976">
        <v>5032</v>
      </c>
      <c r="E7" s="975">
        <v>0</v>
      </c>
      <c r="F7" s="322">
        <v>5032</v>
      </c>
      <c r="G7" s="971">
        <v>0</v>
      </c>
      <c r="H7" s="971">
        <v>5032</v>
      </c>
      <c r="I7" s="327">
        <v>0</v>
      </c>
      <c r="J7" s="322">
        <v>5032</v>
      </c>
      <c r="K7" s="971">
        <v>0</v>
      </c>
      <c r="L7" s="971">
        <v>5032</v>
      </c>
      <c r="M7" s="970">
        <v>0</v>
      </c>
      <c r="N7" s="322">
        <v>4722</v>
      </c>
      <c r="O7" s="971">
        <v>0</v>
      </c>
      <c r="P7" s="971">
        <f t="shared" si="0"/>
        <v>4722</v>
      </c>
      <c r="Q7" s="970">
        <v>256</v>
      </c>
      <c r="R7" s="322">
        <v>4722</v>
      </c>
      <c r="S7" s="971">
        <v>0</v>
      </c>
      <c r="T7" s="1580">
        <v>4722</v>
      </c>
      <c r="U7" s="1582">
        <v>0</v>
      </c>
      <c r="V7" s="1579"/>
    </row>
    <row r="8" spans="1:22" x14ac:dyDescent="0.3">
      <c r="A8" s="253" t="s">
        <v>42</v>
      </c>
      <c r="B8" s="977">
        <v>2811</v>
      </c>
      <c r="C8" s="976">
        <v>0</v>
      </c>
      <c r="D8" s="976">
        <v>2811</v>
      </c>
      <c r="E8" s="975">
        <v>9</v>
      </c>
      <c r="F8" s="322">
        <v>2811</v>
      </c>
      <c r="G8" s="971">
        <v>0</v>
      </c>
      <c r="H8" s="971">
        <v>2811</v>
      </c>
      <c r="I8" s="327">
        <v>0</v>
      </c>
      <c r="J8" s="322">
        <v>2854</v>
      </c>
      <c r="K8" s="971">
        <v>0</v>
      </c>
      <c r="L8" s="971">
        <v>2854</v>
      </c>
      <c r="M8" s="970">
        <v>0</v>
      </c>
      <c r="N8" s="322">
        <v>2966</v>
      </c>
      <c r="O8" s="971">
        <v>0</v>
      </c>
      <c r="P8" s="971">
        <f t="shared" si="0"/>
        <v>2966</v>
      </c>
      <c r="Q8" s="970">
        <v>0</v>
      </c>
      <c r="R8" s="322">
        <v>2966</v>
      </c>
      <c r="S8" s="971">
        <v>118</v>
      </c>
      <c r="T8" s="1580">
        <v>3084</v>
      </c>
      <c r="U8" s="1582">
        <v>0</v>
      </c>
      <c r="V8" s="1579"/>
    </row>
    <row r="9" spans="1:22" x14ac:dyDescent="0.3">
      <c r="A9" s="253" t="s">
        <v>48</v>
      </c>
      <c r="B9" s="977">
        <v>2815</v>
      </c>
      <c r="C9" s="976">
        <v>0</v>
      </c>
      <c r="D9" s="976">
        <v>2815</v>
      </c>
      <c r="E9" s="975">
        <v>46</v>
      </c>
      <c r="F9" s="322">
        <v>2815</v>
      </c>
      <c r="G9" s="971">
        <v>0</v>
      </c>
      <c r="H9" s="971">
        <v>2815</v>
      </c>
      <c r="I9" s="327">
        <v>32</v>
      </c>
      <c r="J9" s="322">
        <v>2815</v>
      </c>
      <c r="K9" s="971">
        <v>0</v>
      </c>
      <c r="L9" s="971">
        <v>2815</v>
      </c>
      <c r="M9" s="970">
        <v>0</v>
      </c>
      <c r="N9" s="322">
        <v>2815</v>
      </c>
      <c r="O9" s="971">
        <v>0</v>
      </c>
      <c r="P9" s="971">
        <f t="shared" si="0"/>
        <v>2815</v>
      </c>
      <c r="Q9" s="970">
        <v>0</v>
      </c>
      <c r="R9" s="322">
        <v>2775</v>
      </c>
      <c r="S9" s="971">
        <v>0</v>
      </c>
      <c r="T9" s="1580">
        <v>2775</v>
      </c>
      <c r="U9" s="1582">
        <v>0</v>
      </c>
      <c r="V9" s="1579"/>
    </row>
    <row r="10" spans="1:22" ht="15.75" customHeight="1" x14ac:dyDescent="0.3">
      <c r="A10" s="253" t="s">
        <v>68</v>
      </c>
      <c r="B10" s="977">
        <v>1951</v>
      </c>
      <c r="C10" s="976">
        <v>509</v>
      </c>
      <c r="D10" s="976">
        <v>2460</v>
      </c>
      <c r="E10" s="975">
        <v>0</v>
      </c>
      <c r="F10" s="322">
        <v>1951</v>
      </c>
      <c r="G10" s="971">
        <v>450</v>
      </c>
      <c r="H10" s="971">
        <v>2401</v>
      </c>
      <c r="I10" s="327">
        <v>0</v>
      </c>
      <c r="J10" s="322">
        <v>1916</v>
      </c>
      <c r="K10" s="971">
        <v>790</v>
      </c>
      <c r="L10" s="971">
        <v>2706</v>
      </c>
      <c r="M10" s="970">
        <v>0</v>
      </c>
      <c r="N10" s="322">
        <v>1916</v>
      </c>
      <c r="O10" s="971">
        <v>870</v>
      </c>
      <c r="P10" s="971">
        <f t="shared" si="0"/>
        <v>2786</v>
      </c>
      <c r="Q10" s="970">
        <v>0</v>
      </c>
      <c r="R10" s="322">
        <v>1884</v>
      </c>
      <c r="S10" s="971">
        <v>850</v>
      </c>
      <c r="T10" s="1580">
        <v>2734</v>
      </c>
      <c r="U10" s="1582">
        <v>0</v>
      </c>
      <c r="V10" s="1579"/>
    </row>
    <row r="11" spans="1:22" x14ac:dyDescent="0.3">
      <c r="A11" s="251" t="s">
        <v>66</v>
      </c>
      <c r="B11" s="977">
        <v>2590</v>
      </c>
      <c r="C11" s="976">
        <v>0</v>
      </c>
      <c r="D11" s="976">
        <v>2590</v>
      </c>
      <c r="E11" s="975">
        <v>504</v>
      </c>
      <c r="F11" s="180">
        <v>2588</v>
      </c>
      <c r="G11" s="252">
        <v>0</v>
      </c>
      <c r="H11" s="252">
        <v>2588</v>
      </c>
      <c r="I11" s="195">
        <v>304</v>
      </c>
      <c r="J11" s="180">
        <v>2588</v>
      </c>
      <c r="K11" s="252">
        <v>0</v>
      </c>
      <c r="L11" s="252">
        <v>2588</v>
      </c>
      <c r="M11" s="194">
        <v>625</v>
      </c>
      <c r="N11" s="180">
        <v>2588</v>
      </c>
      <c r="O11" s="252">
        <v>0</v>
      </c>
      <c r="P11" s="252">
        <f t="shared" si="0"/>
        <v>2588</v>
      </c>
      <c r="Q11" s="194">
        <v>539</v>
      </c>
      <c r="R11" s="322">
        <v>2588</v>
      </c>
      <c r="S11" s="971">
        <v>0</v>
      </c>
      <c r="T11" s="1580">
        <v>2588</v>
      </c>
      <c r="U11" s="1582">
        <v>547</v>
      </c>
      <c r="V11" s="1579"/>
    </row>
    <row r="12" spans="1:22" x14ac:dyDescent="0.3">
      <c r="A12" s="253" t="s">
        <v>46</v>
      </c>
      <c r="B12" s="977">
        <v>1933</v>
      </c>
      <c r="C12" s="976">
        <v>412</v>
      </c>
      <c r="D12" s="976">
        <v>2345</v>
      </c>
      <c r="E12" s="975">
        <v>594</v>
      </c>
      <c r="F12" s="322">
        <v>1925</v>
      </c>
      <c r="G12" s="971">
        <v>373</v>
      </c>
      <c r="H12" s="971">
        <v>2298</v>
      </c>
      <c r="I12" s="327">
        <v>657</v>
      </c>
      <c r="J12" s="322">
        <v>1925</v>
      </c>
      <c r="K12" s="971">
        <v>230</v>
      </c>
      <c r="L12" s="971">
        <v>2155</v>
      </c>
      <c r="M12" s="970">
        <v>468</v>
      </c>
      <c r="N12" s="322">
        <v>1925</v>
      </c>
      <c r="O12" s="971">
        <v>148</v>
      </c>
      <c r="P12" s="971">
        <f t="shared" si="0"/>
        <v>2073</v>
      </c>
      <c r="Q12" s="970">
        <v>861</v>
      </c>
      <c r="R12" s="322">
        <v>1925</v>
      </c>
      <c r="S12" s="971">
        <v>79</v>
      </c>
      <c r="T12" s="1580">
        <v>2004</v>
      </c>
      <c r="U12" s="1582">
        <v>761</v>
      </c>
      <c r="V12" s="1579"/>
    </row>
    <row r="13" spans="1:22" x14ac:dyDescent="0.3">
      <c r="A13" s="253" t="s">
        <v>64</v>
      </c>
      <c r="B13" s="977">
        <v>1363</v>
      </c>
      <c r="C13" s="976">
        <v>153</v>
      </c>
      <c r="D13" s="976">
        <v>1516</v>
      </c>
      <c r="E13" s="975">
        <v>1342</v>
      </c>
      <c r="F13" s="322">
        <v>1363</v>
      </c>
      <c r="G13" s="971">
        <v>141</v>
      </c>
      <c r="H13" s="971">
        <v>1504</v>
      </c>
      <c r="I13" s="327">
        <v>1186</v>
      </c>
      <c r="J13" s="322">
        <v>1505</v>
      </c>
      <c r="K13" s="971">
        <v>132</v>
      </c>
      <c r="L13" s="971">
        <v>1637</v>
      </c>
      <c r="M13" s="970">
        <v>955</v>
      </c>
      <c r="N13" s="322">
        <v>1505</v>
      </c>
      <c r="O13" s="971">
        <v>199</v>
      </c>
      <c r="P13" s="971">
        <f t="shared" si="0"/>
        <v>1704</v>
      </c>
      <c r="Q13" s="970">
        <v>771</v>
      </c>
      <c r="R13" s="322">
        <v>1505</v>
      </c>
      <c r="S13" s="971">
        <v>174</v>
      </c>
      <c r="T13" s="1580">
        <v>1679</v>
      </c>
      <c r="U13" s="1582">
        <v>661</v>
      </c>
      <c r="V13" s="1579"/>
    </row>
    <row r="14" spans="1:22" x14ac:dyDescent="0.3">
      <c r="A14" s="253" t="s">
        <v>54</v>
      </c>
      <c r="B14" s="977">
        <v>1434</v>
      </c>
      <c r="C14" s="976">
        <v>0</v>
      </c>
      <c r="D14" s="976">
        <v>1434</v>
      </c>
      <c r="E14" s="975">
        <v>0</v>
      </c>
      <c r="F14" s="322">
        <v>1278</v>
      </c>
      <c r="G14" s="971">
        <v>0</v>
      </c>
      <c r="H14" s="971">
        <v>1278</v>
      </c>
      <c r="I14" s="327">
        <v>0</v>
      </c>
      <c r="J14" s="322">
        <v>1278</v>
      </c>
      <c r="K14" s="971">
        <v>0</v>
      </c>
      <c r="L14" s="971">
        <v>1278</v>
      </c>
      <c r="M14" s="970">
        <v>0</v>
      </c>
      <c r="N14" s="322">
        <v>1278</v>
      </c>
      <c r="O14" s="971">
        <v>0</v>
      </c>
      <c r="P14" s="971">
        <f t="shared" si="0"/>
        <v>1278</v>
      </c>
      <c r="Q14" s="970">
        <v>0</v>
      </c>
      <c r="R14" s="322">
        <v>1278</v>
      </c>
      <c r="S14" s="971">
        <v>0</v>
      </c>
      <c r="T14" s="1580">
        <v>1278</v>
      </c>
      <c r="U14" s="1582">
        <v>0</v>
      </c>
      <c r="V14" s="1579"/>
    </row>
    <row r="15" spans="1:22" x14ac:dyDescent="0.3">
      <c r="A15" s="253" t="s">
        <v>72</v>
      </c>
      <c r="B15" s="977">
        <v>825</v>
      </c>
      <c r="C15" s="976">
        <v>126</v>
      </c>
      <c r="D15" s="976">
        <v>951</v>
      </c>
      <c r="E15" s="975">
        <v>219</v>
      </c>
      <c r="F15" s="322">
        <v>825</v>
      </c>
      <c r="G15" s="971">
        <v>111</v>
      </c>
      <c r="H15" s="971">
        <v>936</v>
      </c>
      <c r="I15" s="327">
        <v>116</v>
      </c>
      <c r="J15" s="322">
        <v>825</v>
      </c>
      <c r="K15" s="971">
        <v>104</v>
      </c>
      <c r="L15" s="971">
        <v>929</v>
      </c>
      <c r="M15" s="970">
        <v>95</v>
      </c>
      <c r="N15" s="322">
        <v>825</v>
      </c>
      <c r="O15" s="971">
        <v>0</v>
      </c>
      <c r="P15" s="971">
        <f t="shared" si="0"/>
        <v>825</v>
      </c>
      <c r="Q15" s="970">
        <v>144</v>
      </c>
      <c r="R15" s="322">
        <v>833</v>
      </c>
      <c r="S15" s="971">
        <v>0</v>
      </c>
      <c r="T15" s="1580">
        <v>833</v>
      </c>
      <c r="U15" s="1582">
        <v>137</v>
      </c>
      <c r="V15" s="1579"/>
    </row>
    <row r="16" spans="1:22" x14ac:dyDescent="0.3">
      <c r="A16" s="253" t="s">
        <v>70</v>
      </c>
      <c r="B16" s="977">
        <v>237</v>
      </c>
      <c r="C16" s="976">
        <v>427</v>
      </c>
      <c r="D16" s="976">
        <v>664</v>
      </c>
      <c r="E16" s="975">
        <v>486</v>
      </c>
      <c r="F16" s="322">
        <v>237</v>
      </c>
      <c r="G16" s="971">
        <v>413</v>
      </c>
      <c r="H16" s="971">
        <v>650</v>
      </c>
      <c r="I16" s="327">
        <v>412</v>
      </c>
      <c r="J16" s="322">
        <v>237</v>
      </c>
      <c r="K16" s="971">
        <v>578</v>
      </c>
      <c r="L16" s="971">
        <v>815</v>
      </c>
      <c r="M16" s="970">
        <v>369</v>
      </c>
      <c r="N16" s="322">
        <v>237</v>
      </c>
      <c r="O16" s="971">
        <v>537</v>
      </c>
      <c r="P16" s="971">
        <f t="shared" si="0"/>
        <v>774</v>
      </c>
      <c r="Q16" s="970">
        <v>380</v>
      </c>
      <c r="R16" s="322">
        <v>237</v>
      </c>
      <c r="S16" s="971">
        <v>248</v>
      </c>
      <c r="T16" s="1580">
        <v>485</v>
      </c>
      <c r="U16" s="1582">
        <v>282</v>
      </c>
      <c r="V16" s="1579"/>
    </row>
    <row r="17" spans="1:22" x14ac:dyDescent="0.3">
      <c r="A17" s="253" t="s">
        <v>60</v>
      </c>
      <c r="B17" s="977">
        <v>413</v>
      </c>
      <c r="C17" s="976">
        <v>83</v>
      </c>
      <c r="D17" s="976">
        <v>496</v>
      </c>
      <c r="E17" s="975">
        <v>0</v>
      </c>
      <c r="F17" s="322">
        <v>413</v>
      </c>
      <c r="G17" s="971">
        <v>81</v>
      </c>
      <c r="H17" s="971">
        <v>494</v>
      </c>
      <c r="I17" s="327">
        <v>0</v>
      </c>
      <c r="J17" s="322">
        <v>767</v>
      </c>
      <c r="K17" s="971">
        <v>0</v>
      </c>
      <c r="L17" s="971">
        <v>767</v>
      </c>
      <c r="M17" s="970">
        <v>0</v>
      </c>
      <c r="N17" s="322">
        <v>767</v>
      </c>
      <c r="O17" s="971">
        <v>0</v>
      </c>
      <c r="P17" s="971">
        <f t="shared" si="0"/>
        <v>767</v>
      </c>
      <c r="Q17" s="970">
        <v>0</v>
      </c>
      <c r="R17" s="322">
        <v>767</v>
      </c>
      <c r="S17" s="971">
        <v>0</v>
      </c>
      <c r="T17" s="1580">
        <v>767</v>
      </c>
      <c r="U17" s="1582">
        <v>0</v>
      </c>
      <c r="V17" s="1579"/>
    </row>
    <row r="18" spans="1:22" x14ac:dyDescent="0.3">
      <c r="A18" s="253" t="s">
        <v>152</v>
      </c>
      <c r="B18" s="977">
        <v>614</v>
      </c>
      <c r="C18" s="976">
        <v>288</v>
      </c>
      <c r="D18" s="976">
        <v>902</v>
      </c>
      <c r="E18" s="975">
        <v>0</v>
      </c>
      <c r="F18" s="322">
        <v>609</v>
      </c>
      <c r="G18" s="971">
        <v>0</v>
      </c>
      <c r="H18" s="971">
        <v>609</v>
      </c>
      <c r="I18" s="327">
        <v>0</v>
      </c>
      <c r="J18" s="322">
        <v>609</v>
      </c>
      <c r="K18" s="971">
        <v>0</v>
      </c>
      <c r="L18" s="971">
        <v>609</v>
      </c>
      <c r="M18" s="970">
        <v>0</v>
      </c>
      <c r="N18" s="322">
        <v>628</v>
      </c>
      <c r="O18" s="971">
        <v>451</v>
      </c>
      <c r="P18" s="971">
        <f t="shared" si="0"/>
        <v>1079</v>
      </c>
      <c r="Q18" s="970">
        <v>0</v>
      </c>
      <c r="R18" s="322">
        <v>628</v>
      </c>
      <c r="S18" s="971">
        <v>451</v>
      </c>
      <c r="T18" s="1580">
        <v>1079</v>
      </c>
      <c r="U18" s="1582">
        <v>0</v>
      </c>
      <c r="V18" s="1579"/>
    </row>
    <row r="19" spans="1:22" x14ac:dyDescent="0.3">
      <c r="A19" s="253" t="s">
        <v>58</v>
      </c>
      <c r="B19" s="977">
        <v>318</v>
      </c>
      <c r="C19" s="976">
        <v>475</v>
      </c>
      <c r="D19" s="976">
        <v>793</v>
      </c>
      <c r="E19" s="975">
        <v>0</v>
      </c>
      <c r="F19" s="322">
        <v>316</v>
      </c>
      <c r="G19" s="971">
        <v>476</v>
      </c>
      <c r="H19" s="971">
        <v>792</v>
      </c>
      <c r="I19" s="327">
        <v>522</v>
      </c>
      <c r="J19" s="322">
        <v>316</v>
      </c>
      <c r="K19" s="971">
        <v>479</v>
      </c>
      <c r="L19" s="971">
        <v>795</v>
      </c>
      <c r="M19" s="970">
        <v>423</v>
      </c>
      <c r="N19" s="322">
        <v>316</v>
      </c>
      <c r="O19" s="971">
        <v>681</v>
      </c>
      <c r="P19" s="971">
        <f t="shared" si="0"/>
        <v>997</v>
      </c>
      <c r="Q19" s="970">
        <v>169</v>
      </c>
      <c r="R19" s="322">
        <v>316</v>
      </c>
      <c r="S19" s="971">
        <v>254</v>
      </c>
      <c r="T19" s="1580">
        <v>570</v>
      </c>
      <c r="U19" s="1582">
        <v>382</v>
      </c>
      <c r="V19" s="1579"/>
    </row>
    <row r="20" spans="1:22" x14ac:dyDescent="0.3">
      <c r="A20" s="253" t="s">
        <v>56</v>
      </c>
      <c r="B20" s="977">
        <v>215</v>
      </c>
      <c r="C20" s="976">
        <v>143</v>
      </c>
      <c r="D20" s="976">
        <v>358</v>
      </c>
      <c r="E20" s="975">
        <v>0</v>
      </c>
      <c r="F20" s="254">
        <v>215</v>
      </c>
      <c r="G20" s="826">
        <v>117</v>
      </c>
      <c r="H20" s="826">
        <v>332</v>
      </c>
      <c r="I20" s="968">
        <v>0</v>
      </c>
      <c r="J20" s="254">
        <v>215</v>
      </c>
      <c r="K20" s="826">
        <v>107</v>
      </c>
      <c r="L20" s="826">
        <v>322</v>
      </c>
      <c r="M20" s="969">
        <v>0</v>
      </c>
      <c r="N20" s="322">
        <v>96</v>
      </c>
      <c r="O20" s="971">
        <v>137</v>
      </c>
      <c r="P20" s="971">
        <f t="shared" si="0"/>
        <v>233</v>
      </c>
      <c r="Q20" s="970">
        <v>0</v>
      </c>
      <c r="R20" s="322">
        <v>96</v>
      </c>
      <c r="S20" s="971">
        <v>133</v>
      </c>
      <c r="T20" s="1580">
        <v>229</v>
      </c>
      <c r="U20" s="1582">
        <v>0</v>
      </c>
      <c r="V20" s="1579"/>
    </row>
    <row r="21" spans="1:22" ht="15.75" customHeight="1" x14ac:dyDescent="0.3">
      <c r="A21" s="251" t="s">
        <v>40</v>
      </c>
      <c r="B21" s="977">
        <v>136</v>
      </c>
      <c r="C21" s="976">
        <v>0</v>
      </c>
      <c r="D21" s="976">
        <v>136</v>
      </c>
      <c r="E21" s="975">
        <v>75</v>
      </c>
      <c r="F21" s="322">
        <v>136</v>
      </c>
      <c r="G21" s="971">
        <v>0</v>
      </c>
      <c r="H21" s="971">
        <v>136</v>
      </c>
      <c r="I21" s="327">
        <v>68</v>
      </c>
      <c r="J21" s="322">
        <v>136</v>
      </c>
      <c r="K21" s="971">
        <v>0</v>
      </c>
      <c r="L21" s="971">
        <v>136</v>
      </c>
      <c r="M21" s="970">
        <v>72</v>
      </c>
      <c r="N21" s="180">
        <v>136</v>
      </c>
      <c r="O21" s="252">
        <v>0</v>
      </c>
      <c r="P21" s="252">
        <f t="shared" si="0"/>
        <v>136</v>
      </c>
      <c r="Q21" s="194">
        <v>68</v>
      </c>
      <c r="R21" s="322">
        <v>136</v>
      </c>
      <c r="S21" s="971">
        <v>0</v>
      </c>
      <c r="T21" s="1580">
        <v>136</v>
      </c>
      <c r="U21" s="1582">
        <v>111</v>
      </c>
      <c r="V21" s="1579"/>
    </row>
    <row r="22" spans="1:22" ht="18.75" customHeight="1" x14ac:dyDescent="0.3">
      <c r="A22" s="253" t="s">
        <v>74</v>
      </c>
      <c r="B22" s="977">
        <v>0</v>
      </c>
      <c r="C22" s="976">
        <v>0</v>
      </c>
      <c r="D22" s="976">
        <v>0</v>
      </c>
      <c r="E22" s="975">
        <v>0</v>
      </c>
      <c r="F22" s="322">
        <v>0</v>
      </c>
      <c r="G22" s="971">
        <v>0</v>
      </c>
      <c r="H22" s="971">
        <v>0</v>
      </c>
      <c r="I22" s="327">
        <v>0</v>
      </c>
      <c r="J22" s="322">
        <v>0</v>
      </c>
      <c r="K22" s="971">
        <v>0</v>
      </c>
      <c r="L22" s="971">
        <v>0</v>
      </c>
      <c r="M22" s="970">
        <v>0</v>
      </c>
      <c r="N22" s="322">
        <v>0</v>
      </c>
      <c r="O22" s="971">
        <v>0</v>
      </c>
      <c r="P22" s="971">
        <v>0</v>
      </c>
      <c r="Q22" s="970">
        <v>0</v>
      </c>
      <c r="R22" s="322">
        <v>0</v>
      </c>
      <c r="S22" s="971">
        <v>0</v>
      </c>
      <c r="T22" s="1580">
        <v>0</v>
      </c>
      <c r="U22" s="1582">
        <v>0</v>
      </c>
      <c r="V22" s="1579"/>
    </row>
    <row r="23" spans="1:22" ht="16.2" thickBot="1" x14ac:dyDescent="0.35">
      <c r="A23" s="366" t="s">
        <v>76</v>
      </c>
      <c r="B23" s="974">
        <v>0</v>
      </c>
      <c r="C23" s="973">
        <v>0</v>
      </c>
      <c r="D23" s="973">
        <v>0</v>
      </c>
      <c r="E23" s="972">
        <v>0</v>
      </c>
      <c r="F23" s="322">
        <v>0</v>
      </c>
      <c r="G23" s="971">
        <v>0</v>
      </c>
      <c r="H23" s="971">
        <v>0</v>
      </c>
      <c r="I23" s="327">
        <v>0</v>
      </c>
      <c r="J23" s="322">
        <v>0</v>
      </c>
      <c r="K23" s="971">
        <v>0</v>
      </c>
      <c r="L23" s="971">
        <v>0</v>
      </c>
      <c r="M23" s="970">
        <v>0</v>
      </c>
      <c r="N23" s="254">
        <v>0</v>
      </c>
      <c r="O23" s="826">
        <v>0</v>
      </c>
      <c r="P23" s="826">
        <v>0</v>
      </c>
      <c r="Q23" s="969">
        <v>0</v>
      </c>
      <c r="R23" s="254">
        <v>0</v>
      </c>
      <c r="S23" s="826">
        <v>0</v>
      </c>
      <c r="T23" s="1580">
        <v>0</v>
      </c>
      <c r="U23" s="1582">
        <v>0</v>
      </c>
      <c r="V23" s="1579"/>
    </row>
    <row r="24" spans="1:22" ht="16.2" thickBot="1" x14ac:dyDescent="0.35">
      <c r="A24" s="283" t="s">
        <v>160</v>
      </c>
      <c r="B24" s="102">
        <v>46780</v>
      </c>
      <c r="C24" s="103">
        <v>2616</v>
      </c>
      <c r="D24" s="103">
        <v>49396</v>
      </c>
      <c r="E24" s="104">
        <v>5937</v>
      </c>
      <c r="F24" s="102">
        <v>46153</v>
      </c>
      <c r="G24" s="103">
        <v>2162</v>
      </c>
      <c r="H24" s="103">
        <f>F24+G24</f>
        <v>48315</v>
      </c>
      <c r="I24" s="104">
        <v>5595</v>
      </c>
      <c r="J24" s="102">
        <v>46605</v>
      </c>
      <c r="K24" s="103">
        <v>2420</v>
      </c>
      <c r="L24" s="103">
        <f>J24+K24</f>
        <v>49025</v>
      </c>
      <c r="M24" s="165">
        <v>5023</v>
      </c>
      <c r="N24" s="99">
        <v>46259</v>
      </c>
      <c r="O24" s="100">
        <v>3023</v>
      </c>
      <c r="P24" s="100">
        <f>N24+O24</f>
        <v>49282</v>
      </c>
      <c r="Q24" s="967">
        <v>5118</v>
      </c>
      <c r="R24" s="906">
        <f>SUM(R4:R23)</f>
        <v>46116</v>
      </c>
      <c r="S24" s="905">
        <f>SUM(S4:S23)</f>
        <v>2307</v>
      </c>
      <c r="T24" s="1584">
        <f>SUM(T4:T23)</f>
        <v>48423</v>
      </c>
      <c r="U24" s="1581">
        <v>4454</v>
      </c>
      <c r="V24" s="1579"/>
    </row>
    <row r="25" spans="1:22" x14ac:dyDescent="0.3">
      <c r="E25" s="111"/>
      <c r="I25" s="164"/>
      <c r="U25" s="164" t="s">
        <v>131</v>
      </c>
    </row>
    <row r="27" spans="1:22" x14ac:dyDescent="0.3">
      <c r="F27" s="43"/>
      <c r="G27" s="43"/>
      <c r="H27" s="43"/>
      <c r="I27" s="43"/>
    </row>
    <row r="31" spans="1:22" x14ac:dyDescent="0.3">
      <c r="F31" s="101"/>
      <c r="G31" s="243"/>
      <c r="H31" s="243"/>
      <c r="I31" s="243"/>
    </row>
    <row r="50" ht="13.5" customHeight="1" x14ac:dyDescent="0.3"/>
  </sheetData>
  <mergeCells count="7">
    <mergeCell ref="A2:A3"/>
    <mergeCell ref="A1:U1"/>
    <mergeCell ref="N2:Q2"/>
    <mergeCell ref="R2:U2"/>
    <mergeCell ref="J2:M2"/>
    <mergeCell ref="F2:I2"/>
    <mergeCell ref="B2:E2"/>
  </mergeCells>
  <pageMargins left="0.51181102362204722" right="0.11811023622047245" top="0.35433070866141736" bottom="0.15748031496062992" header="0" footer="0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>
    <tabColor rgb="FF92D050"/>
  </sheetPr>
  <dimension ref="A1:G44"/>
  <sheetViews>
    <sheetView workbookViewId="0"/>
  </sheetViews>
  <sheetFormatPr defaultRowHeight="14.4" x14ac:dyDescent="0.3"/>
  <cols>
    <col min="1" max="1" width="65.33203125" style="33" customWidth="1"/>
    <col min="2" max="2" width="24.88671875" style="33" customWidth="1"/>
  </cols>
  <sheetData>
    <row r="1" spans="1:5" ht="26.25" customHeight="1" x14ac:dyDescent="0.3">
      <c r="A1" s="35" t="s">
        <v>984</v>
      </c>
      <c r="B1" s="32"/>
      <c r="C1" s="243"/>
      <c r="D1" s="243"/>
      <c r="E1" s="243"/>
    </row>
    <row r="2" spans="1:5" ht="9" customHeight="1" x14ac:dyDescent="0.3">
      <c r="B2" s="32"/>
      <c r="C2" s="243"/>
      <c r="D2" s="243"/>
      <c r="E2" s="243"/>
    </row>
    <row r="3" spans="1:5" x14ac:dyDescent="0.3">
      <c r="A3" s="32" t="s">
        <v>36</v>
      </c>
      <c r="B3" s="32" t="s">
        <v>37</v>
      </c>
      <c r="C3" s="243"/>
      <c r="D3" s="243"/>
      <c r="E3" s="243"/>
    </row>
    <row r="4" spans="1:5" ht="7.5" customHeight="1" x14ac:dyDescent="0.3">
      <c r="C4" s="243"/>
      <c r="D4" s="243"/>
      <c r="E4" s="243"/>
    </row>
    <row r="5" spans="1:5" ht="26.25" customHeight="1" x14ac:dyDescent="0.3">
      <c r="A5" s="35" t="s">
        <v>38</v>
      </c>
      <c r="C5" s="243"/>
      <c r="D5" s="243"/>
      <c r="E5" s="243"/>
    </row>
    <row r="6" spans="1:5" x14ac:dyDescent="0.3">
      <c r="A6" s="305" t="s">
        <v>39</v>
      </c>
      <c r="B6" s="306" t="s">
        <v>40</v>
      </c>
      <c r="C6" s="243"/>
      <c r="D6" s="243"/>
      <c r="E6" s="243"/>
    </row>
    <row r="7" spans="1:5" x14ac:dyDescent="0.3">
      <c r="A7" s="305" t="s">
        <v>41</v>
      </c>
      <c r="B7" s="306" t="s">
        <v>42</v>
      </c>
      <c r="C7" s="243"/>
      <c r="D7" s="243"/>
      <c r="E7" s="243"/>
    </row>
    <row r="8" spans="1:5" x14ac:dyDescent="0.3">
      <c r="A8" s="305" t="s">
        <v>43</v>
      </c>
      <c r="B8" s="306" t="s">
        <v>44</v>
      </c>
      <c r="C8" s="243"/>
      <c r="D8" s="243"/>
      <c r="E8" s="243"/>
    </row>
    <row r="9" spans="1:5" x14ac:dyDescent="0.3">
      <c r="A9" s="307" t="s">
        <v>45</v>
      </c>
      <c r="B9" s="306" t="s">
        <v>46</v>
      </c>
      <c r="C9" s="243"/>
      <c r="D9" s="243"/>
      <c r="E9" s="302"/>
    </row>
    <row r="10" spans="1:5" x14ac:dyDescent="0.3">
      <c r="A10" s="305" t="s">
        <v>47</v>
      </c>
      <c r="B10" s="306" t="s">
        <v>48</v>
      </c>
      <c r="C10" s="243"/>
      <c r="D10" s="243"/>
      <c r="E10" s="243"/>
    </row>
    <row r="11" spans="1:5" x14ac:dyDescent="0.3">
      <c r="A11" s="305" t="s">
        <v>49</v>
      </c>
      <c r="B11" s="306" t="s">
        <v>50</v>
      </c>
      <c r="C11" s="243"/>
      <c r="D11" s="243"/>
      <c r="E11" s="243"/>
    </row>
    <row r="12" spans="1:5" x14ac:dyDescent="0.3">
      <c r="A12" s="305" t="s">
        <v>51</v>
      </c>
      <c r="B12" s="306" t="s">
        <v>52</v>
      </c>
      <c r="C12" s="243"/>
      <c r="D12" s="243"/>
      <c r="E12" s="243"/>
    </row>
    <row r="13" spans="1:5" x14ac:dyDescent="0.3">
      <c r="A13" s="305" t="s">
        <v>53</v>
      </c>
      <c r="B13" s="306" t="s">
        <v>54</v>
      </c>
      <c r="C13" s="243"/>
      <c r="D13" s="243"/>
      <c r="E13" s="243"/>
    </row>
    <row r="14" spans="1:5" x14ac:dyDescent="0.3">
      <c r="A14" s="305" t="s">
        <v>55</v>
      </c>
      <c r="B14" s="306" t="s">
        <v>56</v>
      </c>
      <c r="C14" s="243"/>
      <c r="D14" s="243"/>
      <c r="E14" s="243"/>
    </row>
    <row r="15" spans="1:5" x14ac:dyDescent="0.3">
      <c r="A15" s="305" t="s">
        <v>57</v>
      </c>
      <c r="B15" s="306" t="s">
        <v>58</v>
      </c>
      <c r="C15" s="243"/>
      <c r="D15" s="243"/>
      <c r="E15" s="243"/>
    </row>
    <row r="16" spans="1:5" x14ac:dyDescent="0.3">
      <c r="A16" s="305" t="s">
        <v>59</v>
      </c>
      <c r="B16" s="306" t="s">
        <v>60</v>
      </c>
      <c r="C16" s="243"/>
      <c r="D16" s="243"/>
      <c r="E16" s="243"/>
    </row>
    <row r="17" spans="1:7" x14ac:dyDescent="0.3">
      <c r="A17" s="305" t="s">
        <v>61</v>
      </c>
      <c r="B17" s="306" t="s">
        <v>62</v>
      </c>
      <c r="C17" s="243"/>
      <c r="D17" s="243"/>
      <c r="E17" s="243"/>
      <c r="F17" s="243"/>
      <c r="G17" s="243"/>
    </row>
    <row r="18" spans="1:7" x14ac:dyDescent="0.3">
      <c r="A18" s="305" t="s">
        <v>63</v>
      </c>
      <c r="B18" s="306" t="s">
        <v>64</v>
      </c>
      <c r="C18" s="243"/>
      <c r="D18" s="243"/>
      <c r="E18" s="243"/>
      <c r="F18" s="243"/>
      <c r="G18" s="243"/>
    </row>
    <row r="19" spans="1:7" x14ac:dyDescent="0.3">
      <c r="A19" s="305" t="s">
        <v>65</v>
      </c>
      <c r="B19" s="306" t="s">
        <v>66</v>
      </c>
      <c r="C19" s="243"/>
      <c r="D19" s="243"/>
      <c r="E19" s="243"/>
      <c r="F19" s="243"/>
      <c r="G19" s="243"/>
    </row>
    <row r="20" spans="1:7" x14ac:dyDescent="0.3">
      <c r="A20" s="305" t="s">
        <v>67</v>
      </c>
      <c r="B20" s="306" t="s">
        <v>68</v>
      </c>
      <c r="C20" s="243"/>
      <c r="D20" s="243"/>
      <c r="E20" s="243"/>
      <c r="F20" s="243"/>
      <c r="G20" s="302"/>
    </row>
    <row r="21" spans="1:7" x14ac:dyDescent="0.3">
      <c r="A21" s="305" t="s">
        <v>69</v>
      </c>
      <c r="B21" s="306" t="s">
        <v>70</v>
      </c>
      <c r="C21" s="243"/>
      <c r="D21" s="243"/>
      <c r="E21" s="243"/>
      <c r="F21" s="243"/>
      <c r="G21" s="243"/>
    </row>
    <row r="22" spans="1:7" x14ac:dyDescent="0.3">
      <c r="A22" s="305" t="s">
        <v>71</v>
      </c>
      <c r="B22" s="306" t="s">
        <v>72</v>
      </c>
      <c r="C22" s="243"/>
      <c r="D22" s="243"/>
      <c r="E22" s="243"/>
      <c r="F22" s="243"/>
      <c r="G22" s="243"/>
    </row>
    <row r="23" spans="1:7" x14ac:dyDescent="0.3">
      <c r="A23" s="305" t="s">
        <v>73</v>
      </c>
      <c r="B23" s="306" t="s">
        <v>74</v>
      </c>
      <c r="C23" s="243"/>
      <c r="D23" s="243"/>
      <c r="E23" s="243"/>
      <c r="F23" s="243"/>
      <c r="G23" s="243"/>
    </row>
    <row r="24" spans="1:7" x14ac:dyDescent="0.3">
      <c r="A24" s="305" t="s">
        <v>75</v>
      </c>
      <c r="B24" s="306" t="s">
        <v>76</v>
      </c>
      <c r="C24" s="243"/>
      <c r="D24" s="243"/>
      <c r="E24" s="243"/>
      <c r="F24" s="243"/>
      <c r="G24" s="243"/>
    </row>
    <row r="25" spans="1:7" x14ac:dyDescent="0.3">
      <c r="A25" s="305" t="s">
        <v>77</v>
      </c>
      <c r="B25" s="306" t="s">
        <v>78</v>
      </c>
      <c r="C25" s="243"/>
      <c r="D25" s="243"/>
      <c r="E25" s="243"/>
      <c r="F25" s="243"/>
      <c r="G25" s="243"/>
    </row>
    <row r="26" spans="1:7" x14ac:dyDescent="0.3">
      <c r="B26" s="308"/>
      <c r="C26" s="243"/>
      <c r="D26" s="243"/>
      <c r="E26" s="243"/>
      <c r="F26" s="243"/>
      <c r="G26" s="243"/>
    </row>
    <row r="27" spans="1:7" x14ac:dyDescent="0.3">
      <c r="A27" s="32" t="s">
        <v>79</v>
      </c>
      <c r="B27" s="308"/>
      <c r="C27" s="243"/>
      <c r="D27" s="243"/>
      <c r="E27" s="243"/>
      <c r="F27" s="243"/>
      <c r="G27" s="243"/>
    </row>
    <row r="28" spans="1:7" ht="31.5" customHeight="1" x14ac:dyDescent="0.3">
      <c r="A28" s="309" t="s">
        <v>80</v>
      </c>
      <c r="B28" s="306" t="s">
        <v>81</v>
      </c>
      <c r="C28" s="243"/>
      <c r="D28" s="243"/>
      <c r="E28" s="243"/>
      <c r="F28" s="243"/>
      <c r="G28" s="243"/>
    </row>
    <row r="29" spans="1:7" ht="15" customHeight="1" x14ac:dyDescent="0.3">
      <c r="A29" s="305" t="s">
        <v>82</v>
      </c>
      <c r="B29" s="306" t="s">
        <v>83</v>
      </c>
      <c r="C29" s="243"/>
      <c r="D29" s="243"/>
      <c r="E29" s="243"/>
      <c r="F29" s="243"/>
      <c r="G29" s="243"/>
    </row>
    <row r="30" spans="1:7" ht="27.75" customHeight="1" x14ac:dyDescent="0.3">
      <c r="A30" s="309" t="s">
        <v>84</v>
      </c>
      <c r="B30" s="305" t="s">
        <v>85</v>
      </c>
      <c r="C30" s="243"/>
      <c r="D30" s="243"/>
      <c r="E30" s="243"/>
      <c r="F30" s="243"/>
      <c r="G30" s="243"/>
    </row>
    <row r="31" spans="1:7" x14ac:dyDescent="0.3">
      <c r="A31" s="305" t="s">
        <v>86</v>
      </c>
      <c r="B31" s="305" t="s">
        <v>87</v>
      </c>
      <c r="C31" s="243"/>
      <c r="D31" s="243"/>
      <c r="E31" s="243"/>
      <c r="F31" s="243"/>
      <c r="G31" s="243"/>
    </row>
    <row r="32" spans="1:7" x14ac:dyDescent="0.3">
      <c r="A32" s="305" t="s">
        <v>88</v>
      </c>
      <c r="B32" s="305" t="s">
        <v>89</v>
      </c>
      <c r="C32" s="243"/>
      <c r="D32" s="243"/>
      <c r="E32" s="243"/>
      <c r="F32" s="243"/>
      <c r="G32" s="243"/>
    </row>
    <row r="33" spans="1:2" x14ac:dyDescent="0.3">
      <c r="A33" s="305" t="s">
        <v>90</v>
      </c>
      <c r="B33" s="305" t="s">
        <v>91</v>
      </c>
    </row>
    <row r="34" spans="1:2" x14ac:dyDescent="0.3">
      <c r="A34" s="310" t="s">
        <v>92</v>
      </c>
      <c r="B34" s="305" t="s">
        <v>93</v>
      </c>
    </row>
    <row r="35" spans="1:2" x14ac:dyDescent="0.3">
      <c r="A35" s="309" t="s">
        <v>94</v>
      </c>
      <c r="B35" s="311" t="s">
        <v>95</v>
      </c>
    </row>
    <row r="36" spans="1:2" ht="15" customHeight="1" x14ac:dyDescent="0.3">
      <c r="A36" s="305" t="s">
        <v>96</v>
      </c>
      <c r="B36" s="305" t="s">
        <v>97</v>
      </c>
    </row>
    <row r="37" spans="1:2" x14ac:dyDescent="0.3">
      <c r="A37" s="305" t="s">
        <v>98</v>
      </c>
      <c r="B37" s="305" t="s">
        <v>99</v>
      </c>
    </row>
    <row r="38" spans="1:2" x14ac:dyDescent="0.3">
      <c r="A38" s="305" t="s">
        <v>100</v>
      </c>
      <c r="B38" s="305" t="s">
        <v>101</v>
      </c>
    </row>
    <row r="39" spans="1:2" ht="19.5" customHeight="1" x14ac:dyDescent="0.3">
      <c r="A39" s="309" t="s">
        <v>102</v>
      </c>
      <c r="B39" s="305" t="s">
        <v>103</v>
      </c>
    </row>
    <row r="41" spans="1:2" ht="21" customHeight="1" x14ac:dyDescent="0.3">
      <c r="A41" s="34" t="s">
        <v>104</v>
      </c>
    </row>
    <row r="42" spans="1:2" ht="28.8" x14ac:dyDescent="0.3">
      <c r="A42" s="312" t="s">
        <v>105</v>
      </c>
      <c r="B42" s="313" t="s">
        <v>106</v>
      </c>
    </row>
    <row r="43" spans="1:2" x14ac:dyDescent="0.3">
      <c r="A43" s="307" t="s">
        <v>107</v>
      </c>
      <c r="B43" s="307" t="s">
        <v>108</v>
      </c>
    </row>
    <row r="44" spans="1:2" x14ac:dyDescent="0.3">
      <c r="A44" s="307" t="s">
        <v>109</v>
      </c>
      <c r="B44" s="305" t="s">
        <v>110</v>
      </c>
    </row>
  </sheetData>
  <phoneticPr fontId="57" type="noConversion"/>
  <pageMargins left="0.70866141732283472" right="0.31496062992125984" top="0.74803149606299213" bottom="0.74803149606299213" header="0.31496062992125984" footer="0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  <pageSetUpPr fitToPage="1"/>
  </sheetPr>
  <dimension ref="A1:H54"/>
  <sheetViews>
    <sheetView topLeftCell="A2" zoomScaleNormal="100" workbookViewId="0">
      <pane xSplit="3" ySplit="1" topLeftCell="D37" activePane="bottomRight" state="frozen"/>
      <selection activeCell="A2" sqref="A2"/>
      <selection pane="topRight" activeCell="D2" sqref="D2"/>
      <selection pane="bottomLeft" activeCell="A3" sqref="A3"/>
      <selection pane="bottomRight" activeCell="D62" sqref="D62"/>
    </sheetView>
  </sheetViews>
  <sheetFormatPr defaultColWidth="9.109375" defaultRowHeight="15.6" x14ac:dyDescent="0.3"/>
  <cols>
    <col min="1" max="1" width="15.88671875" style="65" customWidth="1"/>
    <col min="2" max="2" width="25.5546875" style="65" customWidth="1"/>
    <col min="3" max="3" width="57.5546875" style="65" customWidth="1"/>
    <col min="4" max="4" width="19.88671875" style="65" customWidth="1"/>
    <col min="5" max="5" width="19.109375" style="65" customWidth="1"/>
    <col min="6" max="6" width="9.109375" style="65"/>
    <col min="7" max="7" width="15.44140625" style="65" bestFit="1" customWidth="1"/>
    <col min="8" max="16384" width="9.109375" style="65"/>
  </cols>
  <sheetData>
    <row r="1" spans="1:7" hidden="1" x14ac:dyDescent="0.3">
      <c r="A1" s="1099" t="s">
        <v>352</v>
      </c>
      <c r="B1" s="1099" t="s">
        <v>353</v>
      </c>
    </row>
    <row r="2" spans="1:7" ht="63" customHeight="1" thickBot="1" x14ac:dyDescent="0.35">
      <c r="A2" s="1832" t="s">
        <v>709</v>
      </c>
      <c r="B2" s="1832"/>
      <c r="C2" s="1832"/>
      <c r="D2" s="1832"/>
      <c r="E2" s="37"/>
      <c r="F2" s="37"/>
      <c r="G2" s="37"/>
    </row>
    <row r="3" spans="1:7" x14ac:dyDescent="0.3">
      <c r="A3" s="1114" t="s">
        <v>354</v>
      </c>
      <c r="B3" s="1833" t="s">
        <v>355</v>
      </c>
      <c r="C3" s="1115" t="s">
        <v>356</v>
      </c>
      <c r="D3" s="1116">
        <v>0</v>
      </c>
    </row>
    <row r="4" spans="1:7" x14ac:dyDescent="0.3">
      <c r="A4" s="1117"/>
      <c r="B4" s="1834"/>
      <c r="C4" s="1118" t="s">
        <v>357</v>
      </c>
      <c r="D4" s="1119">
        <v>2109456</v>
      </c>
    </row>
    <row r="5" spans="1:7" x14ac:dyDescent="0.3">
      <c r="A5" s="1117"/>
      <c r="B5" s="1834"/>
      <c r="C5" s="1098" t="s">
        <v>358</v>
      </c>
      <c r="D5" s="1097">
        <v>18741</v>
      </c>
    </row>
    <row r="6" spans="1:7" x14ac:dyDescent="0.3">
      <c r="A6" s="1117"/>
      <c r="B6" s="1834"/>
      <c r="C6" s="1098" t="s">
        <v>359</v>
      </c>
      <c r="D6" s="1097">
        <v>4050</v>
      </c>
    </row>
    <row r="7" spans="1:7" x14ac:dyDescent="0.3">
      <c r="A7" s="1117"/>
      <c r="B7" s="1834"/>
      <c r="C7" s="1098" t="s">
        <v>360</v>
      </c>
      <c r="D7" s="1097">
        <v>153525</v>
      </c>
    </row>
    <row r="8" spans="1:7" x14ac:dyDescent="0.3">
      <c r="A8" s="1117"/>
      <c r="B8" s="1835"/>
      <c r="C8" s="1098" t="s">
        <v>361</v>
      </c>
      <c r="D8" s="1097">
        <v>0</v>
      </c>
    </row>
    <row r="9" spans="1:7" x14ac:dyDescent="0.3">
      <c r="A9" s="1117"/>
      <c r="B9" s="1120" t="s">
        <v>362</v>
      </c>
      <c r="C9" s="1121"/>
      <c r="D9" s="1122">
        <f>SUM(D3:D8)</f>
        <v>2285772</v>
      </c>
    </row>
    <row r="10" spans="1:7" x14ac:dyDescent="0.3">
      <c r="A10" s="1117"/>
      <c r="B10" s="1123" t="s">
        <v>363</v>
      </c>
      <c r="C10" s="1098" t="s">
        <v>364</v>
      </c>
      <c r="D10" s="1097">
        <v>128443731</v>
      </c>
    </row>
    <row r="11" spans="1:7" x14ac:dyDescent="0.3">
      <c r="A11" s="1117"/>
      <c r="B11" s="1124"/>
      <c r="C11" s="1098" t="s">
        <v>365</v>
      </c>
      <c r="D11" s="1097">
        <v>1831824</v>
      </c>
    </row>
    <row r="12" spans="1:7" x14ac:dyDescent="0.3">
      <c r="A12" s="1117"/>
      <c r="B12" s="1124"/>
      <c r="C12" s="1098" t="s">
        <v>366</v>
      </c>
      <c r="D12" s="1097">
        <v>834176217</v>
      </c>
    </row>
    <row r="13" spans="1:7" x14ac:dyDescent="0.3">
      <c r="A13" s="1117"/>
      <c r="B13" s="1124"/>
      <c r="C13" s="1098" t="s">
        <v>367</v>
      </c>
      <c r="D13" s="1097">
        <v>61809622</v>
      </c>
    </row>
    <row r="14" spans="1:7" x14ac:dyDescent="0.3">
      <c r="A14" s="1117"/>
      <c r="B14" s="1124"/>
      <c r="C14" s="1098" t="s">
        <v>368</v>
      </c>
      <c r="D14" s="1097">
        <v>2519685</v>
      </c>
    </row>
    <row r="15" spans="1:7" x14ac:dyDescent="0.3">
      <c r="A15" s="1117"/>
      <c r="B15" s="1124"/>
      <c r="C15" s="1098" t="s">
        <v>369</v>
      </c>
      <c r="D15" s="1097">
        <v>31411.99</v>
      </c>
    </row>
    <row r="16" spans="1:7" x14ac:dyDescent="0.3">
      <c r="A16" s="1117"/>
      <c r="B16" s="1124"/>
      <c r="C16" s="1098" t="s">
        <v>370</v>
      </c>
      <c r="D16" s="1097">
        <v>5090</v>
      </c>
    </row>
    <row r="17" spans="1:4" x14ac:dyDescent="0.3">
      <c r="A17" s="1117"/>
      <c r="B17" s="1124"/>
      <c r="C17" s="1098" t="s">
        <v>371</v>
      </c>
      <c r="D17" s="1097">
        <v>493680</v>
      </c>
    </row>
    <row r="18" spans="1:4" x14ac:dyDescent="0.3">
      <c r="A18" s="1117"/>
      <c r="B18" s="1124"/>
      <c r="C18" s="1098" t="s">
        <v>372</v>
      </c>
      <c r="D18" s="1097">
        <v>3939961</v>
      </c>
    </row>
    <row r="19" spans="1:4" x14ac:dyDescent="0.3">
      <c r="A19" s="1117"/>
      <c r="B19" s="1124"/>
      <c r="C19" s="1098" t="s">
        <v>373</v>
      </c>
      <c r="D19" s="1097">
        <v>45228110</v>
      </c>
    </row>
    <row r="20" spans="1:4" x14ac:dyDescent="0.3">
      <c r="A20" s="1117"/>
      <c r="B20" s="1124"/>
      <c r="C20" s="1098" t="s">
        <v>374</v>
      </c>
      <c r="D20" s="1097">
        <v>0</v>
      </c>
    </row>
    <row r="21" spans="1:4" x14ac:dyDescent="0.3">
      <c r="A21" s="1117"/>
      <c r="B21" s="1120" t="s">
        <v>375</v>
      </c>
      <c r="C21" s="1121"/>
      <c r="D21" s="1125">
        <f>SUM(D10:D20)</f>
        <v>1078479331.99</v>
      </c>
    </row>
    <row r="22" spans="1:4" x14ac:dyDescent="0.3">
      <c r="A22" s="1117"/>
      <c r="B22" s="1836" t="s">
        <v>376</v>
      </c>
      <c r="C22" s="1098" t="s">
        <v>377</v>
      </c>
      <c r="D22" s="1097">
        <v>5181089</v>
      </c>
    </row>
    <row r="23" spans="1:4" ht="31.2" x14ac:dyDescent="0.3">
      <c r="A23" s="1117"/>
      <c r="B23" s="1837"/>
      <c r="C23" s="1098" t="s">
        <v>378</v>
      </c>
      <c r="D23" s="1097">
        <v>318748</v>
      </c>
    </row>
    <row r="24" spans="1:4" x14ac:dyDescent="0.3">
      <c r="A24" s="1117"/>
      <c r="B24" s="1838"/>
      <c r="C24" s="1098" t="s">
        <v>379</v>
      </c>
      <c r="D24" s="1097">
        <v>75847</v>
      </c>
    </row>
    <row r="25" spans="1:4" x14ac:dyDescent="0.3">
      <c r="A25" s="1117"/>
      <c r="B25" s="1120" t="s">
        <v>380</v>
      </c>
      <c r="C25" s="1121"/>
      <c r="D25" s="1122">
        <f>SUM(D22:D24)</f>
        <v>5575684</v>
      </c>
    </row>
    <row r="26" spans="1:4" x14ac:dyDescent="0.3">
      <c r="A26" s="1126" t="s">
        <v>381</v>
      </c>
      <c r="B26" s="1127"/>
      <c r="C26" s="1127"/>
      <c r="D26" s="1128">
        <f>D9+D21+D25</f>
        <v>1086340787.99</v>
      </c>
    </row>
    <row r="27" spans="1:4" x14ac:dyDescent="0.3">
      <c r="A27" s="1129" t="s">
        <v>382</v>
      </c>
      <c r="B27" s="1123" t="s">
        <v>383</v>
      </c>
      <c r="C27" s="1098" t="s">
        <v>384</v>
      </c>
      <c r="D27" s="1097">
        <v>1922015</v>
      </c>
    </row>
    <row r="28" spans="1:4" x14ac:dyDescent="0.3">
      <c r="A28" s="1117"/>
      <c r="B28" s="1124"/>
      <c r="C28" s="1098" t="s">
        <v>385</v>
      </c>
      <c r="D28" s="1097">
        <v>0</v>
      </c>
    </row>
    <row r="29" spans="1:4" x14ac:dyDescent="0.3">
      <c r="A29" s="1117"/>
      <c r="B29" s="1124"/>
      <c r="C29" s="1098" t="s">
        <v>386</v>
      </c>
      <c r="D29" s="1097">
        <v>1913053</v>
      </c>
    </row>
    <row r="30" spans="1:4" x14ac:dyDescent="0.3">
      <c r="A30" s="1117"/>
      <c r="B30" s="1124"/>
      <c r="C30" s="1098" t="s">
        <v>387</v>
      </c>
      <c r="D30" s="1097">
        <v>23537</v>
      </c>
    </row>
    <row r="31" spans="1:4" x14ac:dyDescent="0.3">
      <c r="A31" s="1117"/>
      <c r="B31" s="1124"/>
      <c r="C31" s="1098" t="s">
        <v>388</v>
      </c>
      <c r="D31" s="1097">
        <v>1200762</v>
      </c>
    </row>
    <row r="32" spans="1:4" x14ac:dyDescent="0.3">
      <c r="A32" s="1117"/>
      <c r="B32" s="1124"/>
      <c r="C32" s="1098" t="s">
        <v>389</v>
      </c>
      <c r="D32" s="1097">
        <v>0</v>
      </c>
    </row>
    <row r="33" spans="1:8" x14ac:dyDescent="0.3">
      <c r="A33" s="1117"/>
      <c r="B33" s="1120" t="s">
        <v>390</v>
      </c>
      <c r="C33" s="1121"/>
      <c r="D33" s="1122">
        <f>SUM(D27:D32)</f>
        <v>5059367</v>
      </c>
    </row>
    <row r="34" spans="1:8" x14ac:dyDescent="0.3">
      <c r="A34" s="1117"/>
      <c r="B34" s="1123" t="s">
        <v>391</v>
      </c>
      <c r="C34" s="1098" t="s">
        <v>392</v>
      </c>
      <c r="D34" s="1097">
        <v>4100</v>
      </c>
    </row>
    <row r="35" spans="1:8" x14ac:dyDescent="0.3">
      <c r="A35" s="1117"/>
      <c r="B35" s="1124"/>
      <c r="C35" s="1098" t="s">
        <v>393</v>
      </c>
      <c r="D35" s="1097">
        <v>695762</v>
      </c>
    </row>
    <row r="36" spans="1:8" x14ac:dyDescent="0.3">
      <c r="A36" s="1117"/>
      <c r="B36" s="1124"/>
      <c r="C36" s="1098" t="s">
        <v>394</v>
      </c>
      <c r="D36" s="1097">
        <v>0</v>
      </c>
    </row>
    <row r="37" spans="1:8" x14ac:dyDescent="0.3">
      <c r="A37" s="1117"/>
      <c r="B37" s="1120" t="s">
        <v>395</v>
      </c>
      <c r="C37" s="1121"/>
      <c r="D37" s="1122">
        <f>SUM(D34:D36)</f>
        <v>699862</v>
      </c>
    </row>
    <row r="38" spans="1:8" x14ac:dyDescent="0.3">
      <c r="A38" s="1117"/>
      <c r="B38" s="1123" t="s">
        <v>396</v>
      </c>
      <c r="C38" s="1098" t="s">
        <v>392</v>
      </c>
      <c r="D38" s="1097">
        <v>4287622</v>
      </c>
    </row>
    <row r="39" spans="1:8" x14ac:dyDescent="0.3">
      <c r="A39" s="1117"/>
      <c r="B39" s="1130"/>
      <c r="C39" s="1098" t="s">
        <v>393</v>
      </c>
      <c r="D39" s="1097">
        <v>4480375</v>
      </c>
    </row>
    <row r="40" spans="1:8" x14ac:dyDescent="0.3">
      <c r="A40" s="1117"/>
      <c r="B40" s="1124"/>
      <c r="C40" s="1098" t="s">
        <v>397</v>
      </c>
      <c r="D40" s="1097">
        <v>1074313</v>
      </c>
    </row>
    <row r="41" spans="1:8" ht="18.75" customHeight="1" x14ac:dyDescent="0.3">
      <c r="A41" s="1117"/>
      <c r="B41" s="1124"/>
      <c r="C41" s="1098" t="s">
        <v>398</v>
      </c>
      <c r="D41" s="1097">
        <v>4657269</v>
      </c>
    </row>
    <row r="42" spans="1:8" x14ac:dyDescent="0.3">
      <c r="A42" s="1117"/>
      <c r="B42" s="1124"/>
      <c r="C42" s="1098" t="s">
        <v>399</v>
      </c>
      <c r="D42" s="1097">
        <v>0</v>
      </c>
    </row>
    <row r="43" spans="1:8" x14ac:dyDescent="0.3">
      <c r="A43" s="1117"/>
      <c r="B43" s="1124"/>
      <c r="C43" s="1098" t="s">
        <v>400</v>
      </c>
      <c r="D43" s="1097">
        <v>0</v>
      </c>
      <c r="E43" s="1839"/>
      <c r="F43" s="1840"/>
      <c r="G43" s="1840"/>
      <c r="H43" s="1840"/>
    </row>
    <row r="44" spans="1:8" x14ac:dyDescent="0.3">
      <c r="A44" s="1117"/>
      <c r="B44" s="1124"/>
      <c r="C44" s="1098" t="s">
        <v>394</v>
      </c>
      <c r="D44" s="1097">
        <v>6599876</v>
      </c>
    </row>
    <row r="45" spans="1:8" x14ac:dyDescent="0.3">
      <c r="A45" s="1117"/>
      <c r="B45" s="1120" t="s">
        <v>401</v>
      </c>
      <c r="C45" s="1121"/>
      <c r="D45" s="1122">
        <f>SUM(D38:D44)</f>
        <v>21099455</v>
      </c>
    </row>
    <row r="46" spans="1:8" x14ac:dyDescent="0.3">
      <c r="A46" s="1117"/>
      <c r="B46" s="1123" t="s">
        <v>402</v>
      </c>
      <c r="C46" s="1098" t="s">
        <v>403</v>
      </c>
      <c r="D46" s="1097">
        <v>262410</v>
      </c>
    </row>
    <row r="47" spans="1:8" x14ac:dyDescent="0.3">
      <c r="A47" s="1117"/>
      <c r="B47" s="1124"/>
      <c r="C47" s="1098" t="s">
        <v>404</v>
      </c>
      <c r="D47" s="1097">
        <v>441334630</v>
      </c>
    </row>
    <row r="48" spans="1:8" x14ac:dyDescent="0.3">
      <c r="A48" s="1117"/>
      <c r="B48" s="1120" t="s">
        <v>405</v>
      </c>
      <c r="C48" s="1121"/>
      <c r="D48" s="1122">
        <f>SUM(D46:D47)</f>
        <v>441597040</v>
      </c>
    </row>
    <row r="49" spans="1:4" x14ac:dyDescent="0.3">
      <c r="A49" s="1126" t="s">
        <v>406</v>
      </c>
      <c r="B49" s="1127"/>
      <c r="C49" s="1127"/>
      <c r="D49" s="1128">
        <f>D33+D37+D45+D48</f>
        <v>468455724</v>
      </c>
    </row>
    <row r="50" spans="1:4" ht="31.2" x14ac:dyDescent="0.3">
      <c r="A50" s="1129" t="s">
        <v>407</v>
      </c>
      <c r="B50" s="1123" t="s">
        <v>408</v>
      </c>
      <c r="C50" s="1098" t="s">
        <v>409</v>
      </c>
      <c r="D50" s="1097">
        <v>1603290</v>
      </c>
    </row>
    <row r="51" spans="1:4" x14ac:dyDescent="0.3">
      <c r="A51" s="1117"/>
      <c r="B51" s="1124"/>
      <c r="C51" s="1098" t="s">
        <v>410</v>
      </c>
      <c r="D51" s="1097">
        <v>511922</v>
      </c>
    </row>
    <row r="52" spans="1:4" x14ac:dyDescent="0.3">
      <c r="A52" s="1117"/>
      <c r="B52" s="1120" t="s">
        <v>411</v>
      </c>
      <c r="C52" s="1121"/>
      <c r="D52" s="1122">
        <f>SUM(D50:D51)</f>
        <v>2115212</v>
      </c>
    </row>
    <row r="53" spans="1:4" ht="16.2" thickBot="1" x14ac:dyDescent="0.35">
      <c r="A53" s="1126" t="s">
        <v>412</v>
      </c>
      <c r="B53" s="1127"/>
      <c r="C53" s="1127"/>
      <c r="D53" s="1128">
        <f>D52</f>
        <v>2115212</v>
      </c>
    </row>
    <row r="54" spans="1:4" ht="21" customHeight="1" thickBot="1" x14ac:dyDescent="0.35">
      <c r="A54" s="1131" t="s">
        <v>154</v>
      </c>
      <c r="B54" s="1132"/>
      <c r="C54" s="1132"/>
      <c r="D54" s="1133">
        <f>D26+D49+D53</f>
        <v>1556911723.99</v>
      </c>
    </row>
  </sheetData>
  <mergeCells count="4">
    <mergeCell ref="A2:D2"/>
    <mergeCell ref="B3:B8"/>
    <mergeCell ref="B22:B24"/>
    <mergeCell ref="E43:H43"/>
  </mergeCells>
  <printOptions horizontalCentered="1"/>
  <pageMargins left="0.34" right="0.31" top="0.21" bottom="0.17" header="0.22" footer="0.17"/>
  <pageSetup paperSize="9" scale="8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  <pageSetUpPr fitToPage="1"/>
  </sheetPr>
  <dimension ref="A1:D40"/>
  <sheetViews>
    <sheetView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sqref="A1:D1"/>
    </sheetView>
  </sheetViews>
  <sheetFormatPr defaultColWidth="9.109375" defaultRowHeight="15.6" x14ac:dyDescent="0.3"/>
  <cols>
    <col min="1" max="1" width="14.33203125" style="65" customWidth="1"/>
    <col min="2" max="2" width="27.6640625" style="1100" customWidth="1"/>
    <col min="3" max="3" width="38.6640625" style="65" customWidth="1"/>
    <col min="4" max="4" width="18.44140625" style="65" bestFit="1" customWidth="1"/>
    <col min="5" max="5" width="25.109375" style="65" customWidth="1"/>
    <col min="6" max="6" width="17.33203125" style="65" bestFit="1" customWidth="1"/>
    <col min="7" max="7" width="17.44140625" style="65" bestFit="1" customWidth="1"/>
    <col min="8" max="16384" width="9.109375" style="65"/>
  </cols>
  <sheetData>
    <row r="1" spans="1:4" ht="58.5" customHeight="1" thickBot="1" x14ac:dyDescent="0.35">
      <c r="A1" s="1832" t="s">
        <v>708</v>
      </c>
      <c r="B1" s="1832"/>
      <c r="C1" s="1832"/>
      <c r="D1" s="1832"/>
    </row>
    <row r="2" spans="1:4" x14ac:dyDescent="0.3">
      <c r="A2" s="1845" t="s">
        <v>413</v>
      </c>
      <c r="B2" s="1853" t="s">
        <v>414</v>
      </c>
      <c r="C2" s="1134" t="s">
        <v>415</v>
      </c>
      <c r="D2" s="1116">
        <v>518560419</v>
      </c>
    </row>
    <row r="3" spans="1:4" x14ac:dyDescent="0.3">
      <c r="A3" s="1846"/>
      <c r="B3" s="1843"/>
      <c r="C3" s="1135" t="s">
        <v>416</v>
      </c>
      <c r="D3" s="1102">
        <v>12957815</v>
      </c>
    </row>
    <row r="4" spans="1:4" x14ac:dyDescent="0.3">
      <c r="A4" s="1846"/>
      <c r="B4" s="1843"/>
      <c r="C4" s="1136" t="s">
        <v>417</v>
      </c>
      <c r="D4" s="1137">
        <v>93996722</v>
      </c>
    </row>
    <row r="5" spans="1:4" x14ac:dyDescent="0.3">
      <c r="A5" s="1846"/>
      <c r="B5" s="1850"/>
      <c r="C5" s="1138" t="s">
        <v>418</v>
      </c>
      <c r="D5" s="1102">
        <v>0</v>
      </c>
    </row>
    <row r="6" spans="1:4" x14ac:dyDescent="0.3">
      <c r="A6" s="1846"/>
      <c r="B6" s="1841" t="s">
        <v>414</v>
      </c>
      <c r="C6" s="1841"/>
      <c r="D6" s="1102">
        <f>SUM(D2:D5)</f>
        <v>625514956</v>
      </c>
    </row>
    <row r="7" spans="1:4" x14ac:dyDescent="0.3">
      <c r="A7" s="1846"/>
      <c r="B7" s="1842" t="s">
        <v>419</v>
      </c>
      <c r="C7" s="1135" t="s">
        <v>420</v>
      </c>
      <c r="D7" s="1102">
        <v>73515588</v>
      </c>
    </row>
    <row r="8" spans="1:4" x14ac:dyDescent="0.3">
      <c r="A8" s="1846"/>
      <c r="B8" s="1843"/>
      <c r="C8" s="1135" t="s">
        <v>421</v>
      </c>
      <c r="D8" s="1102">
        <v>1073047</v>
      </c>
    </row>
    <row r="9" spans="1:4" x14ac:dyDescent="0.3">
      <c r="A9" s="1846"/>
      <c r="B9" s="1844"/>
      <c r="C9" s="1135" t="s">
        <v>422</v>
      </c>
      <c r="D9" s="1102">
        <v>5001541</v>
      </c>
    </row>
    <row r="10" spans="1:4" ht="15.75" customHeight="1" x14ac:dyDescent="0.3">
      <c r="A10" s="1846"/>
      <c r="B10" s="1848" t="s">
        <v>423</v>
      </c>
      <c r="C10" s="1849"/>
      <c r="D10" s="1102">
        <f>SUM(D7:D9)</f>
        <v>79590176</v>
      </c>
    </row>
    <row r="11" spans="1:4" ht="31.2" x14ac:dyDescent="0.3">
      <c r="A11" s="1846"/>
      <c r="B11" s="1842" t="s">
        <v>424</v>
      </c>
      <c r="C11" s="1135" t="s">
        <v>425</v>
      </c>
      <c r="D11" s="1102">
        <v>14672849</v>
      </c>
    </row>
    <row r="12" spans="1:4" ht="31.2" x14ac:dyDescent="0.3">
      <c r="A12" s="1846"/>
      <c r="B12" s="1850"/>
      <c r="C12" s="1135" t="s">
        <v>426</v>
      </c>
      <c r="D12" s="1102">
        <v>26568657</v>
      </c>
    </row>
    <row r="13" spans="1:4" x14ac:dyDescent="0.3">
      <c r="A13" s="1847"/>
      <c r="B13" s="1851" t="s">
        <v>427</v>
      </c>
      <c r="C13" s="1852"/>
      <c r="D13" s="1102">
        <f>SUM(D11:D12)</f>
        <v>41241506</v>
      </c>
    </row>
    <row r="14" spans="1:4" ht="24.75" customHeight="1" x14ac:dyDescent="0.3">
      <c r="A14" s="1139" t="s">
        <v>428</v>
      </c>
      <c r="B14" s="1140"/>
      <c r="C14" s="1141"/>
      <c r="D14" s="1102">
        <f>D6+D10+D13</f>
        <v>746346638</v>
      </c>
    </row>
    <row r="15" spans="1:4" x14ac:dyDescent="0.3">
      <c r="A15" s="1854" t="s">
        <v>429</v>
      </c>
      <c r="B15" s="1857" t="s">
        <v>430</v>
      </c>
      <c r="C15" s="1142" t="s">
        <v>431</v>
      </c>
      <c r="D15" s="1102">
        <v>1703121</v>
      </c>
    </row>
    <row r="16" spans="1:4" x14ac:dyDescent="0.3">
      <c r="A16" s="1855"/>
      <c r="B16" s="1858"/>
      <c r="C16" s="1143" t="s">
        <v>432</v>
      </c>
      <c r="D16" s="1097">
        <v>9582207</v>
      </c>
    </row>
    <row r="17" spans="1:4" x14ac:dyDescent="0.3">
      <c r="A17" s="1855"/>
      <c r="B17" s="1123" t="s">
        <v>433</v>
      </c>
      <c r="C17" s="1127"/>
      <c r="D17" s="1097">
        <f>SUM(D15:D16)</f>
        <v>11285328</v>
      </c>
    </row>
    <row r="18" spans="1:4" x14ac:dyDescent="0.3">
      <c r="A18" s="1855"/>
      <c r="B18" s="1859" t="s">
        <v>434</v>
      </c>
      <c r="C18" s="1101" t="s">
        <v>435</v>
      </c>
      <c r="D18" s="1097">
        <v>1620331</v>
      </c>
    </row>
    <row r="19" spans="1:4" x14ac:dyDescent="0.3">
      <c r="A19" s="1855"/>
      <c r="B19" s="1858"/>
      <c r="C19" s="1101" t="s">
        <v>436</v>
      </c>
      <c r="D19" s="1097">
        <v>80866</v>
      </c>
    </row>
    <row r="20" spans="1:4" x14ac:dyDescent="0.3">
      <c r="A20" s="1855"/>
      <c r="B20" s="1860"/>
      <c r="C20" s="1101" t="s">
        <v>437</v>
      </c>
      <c r="D20" s="1097">
        <v>2350039</v>
      </c>
    </row>
    <row r="21" spans="1:4" x14ac:dyDescent="0.3">
      <c r="A21" s="1855"/>
      <c r="B21" s="1123" t="s">
        <v>438</v>
      </c>
      <c r="C21" s="1144"/>
      <c r="D21" s="1097">
        <f>SUM(D18:D20)</f>
        <v>4051236</v>
      </c>
    </row>
    <row r="22" spans="1:4" x14ac:dyDescent="0.3">
      <c r="A22" s="1855"/>
      <c r="B22" s="1123" t="s">
        <v>439</v>
      </c>
      <c r="C22" s="1101" t="s">
        <v>440</v>
      </c>
      <c r="D22" s="1097">
        <v>15816672</v>
      </c>
    </row>
    <row r="23" spans="1:4" x14ac:dyDescent="0.3">
      <c r="A23" s="1855"/>
      <c r="B23" s="1124"/>
      <c r="C23" s="1101" t="s">
        <v>441</v>
      </c>
      <c r="D23" s="1097">
        <v>23351043</v>
      </c>
    </row>
    <row r="24" spans="1:4" ht="31.5" customHeight="1" x14ac:dyDescent="0.3">
      <c r="A24" s="1855"/>
      <c r="B24" s="1124"/>
      <c r="C24" s="1101" t="s">
        <v>442</v>
      </c>
      <c r="D24" s="1097">
        <v>14972610</v>
      </c>
    </row>
    <row r="25" spans="1:4" ht="31.2" x14ac:dyDescent="0.3">
      <c r="A25" s="1855"/>
      <c r="B25" s="1124"/>
      <c r="C25" s="1101" t="s">
        <v>443</v>
      </c>
      <c r="D25" s="1097">
        <v>34149</v>
      </c>
    </row>
    <row r="26" spans="1:4" x14ac:dyDescent="0.3">
      <c r="A26" s="1855"/>
      <c r="B26" s="1124"/>
      <c r="C26" s="1101" t="s">
        <v>444</v>
      </c>
      <c r="D26" s="1097">
        <v>6509797</v>
      </c>
    </row>
    <row r="27" spans="1:4" ht="31.2" x14ac:dyDescent="0.3">
      <c r="A27" s="1855"/>
      <c r="B27" s="1124"/>
      <c r="C27" s="1101" t="s">
        <v>445</v>
      </c>
      <c r="D27" s="1097">
        <v>0</v>
      </c>
    </row>
    <row r="28" spans="1:4" x14ac:dyDescent="0.3">
      <c r="A28" s="1855"/>
      <c r="B28" s="1124"/>
      <c r="C28" s="1101" t="s">
        <v>446</v>
      </c>
      <c r="D28" s="1097">
        <v>0</v>
      </c>
    </row>
    <row r="29" spans="1:4" x14ac:dyDescent="0.3">
      <c r="A29" s="1855"/>
      <c r="B29" s="1124"/>
      <c r="C29" s="1101" t="s">
        <v>447</v>
      </c>
      <c r="D29" s="1097">
        <v>8788180</v>
      </c>
    </row>
    <row r="30" spans="1:4" x14ac:dyDescent="0.3">
      <c r="A30" s="1855"/>
      <c r="B30" s="1123" t="s">
        <v>448</v>
      </c>
      <c r="C30" s="1144"/>
      <c r="D30" s="1097">
        <f>SUM(D22:D29)</f>
        <v>69472451</v>
      </c>
    </row>
    <row r="31" spans="1:4" x14ac:dyDescent="0.3">
      <c r="A31" s="1855"/>
      <c r="B31" s="1861" t="s">
        <v>449</v>
      </c>
      <c r="C31" s="1101" t="s">
        <v>450</v>
      </c>
      <c r="D31" s="1097">
        <v>1314260</v>
      </c>
    </row>
    <row r="32" spans="1:4" x14ac:dyDescent="0.3">
      <c r="A32" s="1855"/>
      <c r="B32" s="1862"/>
      <c r="C32" s="1101" t="s">
        <v>451</v>
      </c>
      <c r="D32" s="1145">
        <v>247769</v>
      </c>
    </row>
    <row r="33" spans="1:4" x14ac:dyDescent="0.3">
      <c r="A33" s="1855"/>
      <c r="B33" s="1863"/>
      <c r="C33" s="1101" t="s">
        <v>452</v>
      </c>
      <c r="D33" s="1145">
        <v>0</v>
      </c>
    </row>
    <row r="34" spans="1:4" ht="31.2" x14ac:dyDescent="0.3">
      <c r="A34" s="1856"/>
      <c r="B34" s="1101" t="s">
        <v>453</v>
      </c>
      <c r="C34" s="1146"/>
      <c r="D34" s="1097">
        <f>SUM(D31:D33)</f>
        <v>1562029</v>
      </c>
    </row>
    <row r="35" spans="1:4" ht="23.25" customHeight="1" x14ac:dyDescent="0.3">
      <c r="A35" s="1126" t="s">
        <v>454</v>
      </c>
      <c r="B35" s="1121"/>
      <c r="C35" s="1144"/>
      <c r="D35" s="1147">
        <f>D17+D21+D30+D34</f>
        <v>86371044</v>
      </c>
    </row>
    <row r="36" spans="1:4" x14ac:dyDescent="0.3">
      <c r="A36" s="1864" t="s">
        <v>407</v>
      </c>
      <c r="B36" s="1123" t="s">
        <v>455</v>
      </c>
      <c r="C36" s="1101" t="s">
        <v>456</v>
      </c>
      <c r="D36" s="1097">
        <v>1111804</v>
      </c>
    </row>
    <row r="37" spans="1:4" x14ac:dyDescent="0.3">
      <c r="A37" s="1865"/>
      <c r="B37" s="1124"/>
      <c r="C37" s="1101" t="s">
        <v>457</v>
      </c>
      <c r="D37" s="1097">
        <v>723082238</v>
      </c>
    </row>
    <row r="38" spans="1:4" x14ac:dyDescent="0.3">
      <c r="A38" s="1866"/>
      <c r="B38" s="1123" t="s">
        <v>458</v>
      </c>
      <c r="C38" s="1144"/>
      <c r="D38" s="1097">
        <f>SUM(D36:D37)</f>
        <v>724194042</v>
      </c>
    </row>
    <row r="39" spans="1:4" ht="24.75" customHeight="1" thickBot="1" x14ac:dyDescent="0.35">
      <c r="A39" s="1126" t="s">
        <v>412</v>
      </c>
      <c r="B39" s="1148"/>
      <c r="C39" s="1127"/>
      <c r="D39" s="1145">
        <f>D38</f>
        <v>724194042</v>
      </c>
    </row>
    <row r="40" spans="1:4" ht="34.5" customHeight="1" thickBot="1" x14ac:dyDescent="0.35">
      <c r="A40" s="1149" t="s">
        <v>459</v>
      </c>
      <c r="B40" s="1150"/>
      <c r="C40" s="1150"/>
      <c r="D40" s="1133">
        <f>D14+D35+D39</f>
        <v>1556911724</v>
      </c>
    </row>
  </sheetData>
  <mergeCells count="13">
    <mergeCell ref="A15:A34"/>
    <mergeCell ref="B15:B16"/>
    <mergeCell ref="B18:B20"/>
    <mergeCell ref="B31:B33"/>
    <mergeCell ref="A36:A38"/>
    <mergeCell ref="B6:C6"/>
    <mergeCell ref="B7:B9"/>
    <mergeCell ref="A1:D1"/>
    <mergeCell ref="A2:A13"/>
    <mergeCell ref="B10:C10"/>
    <mergeCell ref="B11:B12"/>
    <mergeCell ref="B13:C13"/>
    <mergeCell ref="B2:B5"/>
  </mergeCells>
  <printOptions horizontalCentered="1"/>
  <pageMargins left="0.37" right="0.31" top="0.49" bottom="0.17" header="0.47244094488188981" footer="0.28000000000000003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  <pageSetUpPr fitToPage="1"/>
  </sheetPr>
  <dimension ref="A1:J45"/>
  <sheetViews>
    <sheetView zoomScale="70" zoomScaleNormal="70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G1"/>
    </sheetView>
  </sheetViews>
  <sheetFormatPr defaultColWidth="9.109375" defaultRowHeight="15.6" x14ac:dyDescent="0.3"/>
  <cols>
    <col min="1" max="1" width="54.33203125" style="1103" customWidth="1"/>
    <col min="2" max="2" width="20.44140625" style="1103" customWidth="1"/>
    <col min="3" max="3" width="16.33203125" style="1105" customWidth="1"/>
    <col min="4" max="4" width="20.33203125" style="1103" customWidth="1"/>
    <col min="5" max="5" width="16.33203125" style="1104" customWidth="1"/>
    <col min="6" max="6" width="20.33203125" style="1103" customWidth="1"/>
    <col min="7" max="7" width="13.5546875" style="1103" customWidth="1"/>
    <col min="8" max="8" width="13" style="1103" customWidth="1"/>
    <col min="9" max="11" width="14.88671875" style="1103" customWidth="1"/>
    <col min="12" max="16384" width="9.109375" style="1103"/>
  </cols>
  <sheetData>
    <row r="1" spans="1:10" ht="56.25" customHeight="1" thickBot="1" x14ac:dyDescent="0.35">
      <c r="A1" s="1867" t="s">
        <v>707</v>
      </c>
      <c r="B1" s="1868"/>
      <c r="C1" s="1868"/>
      <c r="D1" s="1868"/>
      <c r="E1" s="1868"/>
      <c r="F1" s="1868"/>
      <c r="G1" s="1869"/>
      <c r="H1" s="1113"/>
      <c r="I1" s="1113"/>
      <c r="J1" s="1113"/>
    </row>
    <row r="2" spans="1:10" s="1110" customFormat="1" ht="66.75" customHeight="1" thickBot="1" x14ac:dyDescent="0.35">
      <c r="A2" s="1112" t="s">
        <v>460</v>
      </c>
      <c r="B2" s="1111" t="s">
        <v>461</v>
      </c>
      <c r="C2" s="1151" t="s">
        <v>190</v>
      </c>
      <c r="D2" s="1152" t="s">
        <v>462</v>
      </c>
      <c r="E2" s="1153" t="s">
        <v>190</v>
      </c>
      <c r="F2" s="1152" t="s">
        <v>463</v>
      </c>
      <c r="G2" s="1154" t="s">
        <v>190</v>
      </c>
    </row>
    <row r="3" spans="1:10" s="1106" customFormat="1" ht="16.2" thickBot="1" x14ac:dyDescent="0.35">
      <c r="A3" s="1155" t="s">
        <v>464</v>
      </c>
      <c r="B3" s="1108">
        <v>149389.79</v>
      </c>
      <c r="C3" s="1156">
        <f t="shared" ref="C3:C37" si="0">B3/$B$38</f>
        <v>1.8931445672290686E-4</v>
      </c>
      <c r="D3" s="1108">
        <v>2290162.94</v>
      </c>
      <c r="E3" s="1156">
        <f t="shared" ref="E3:E37" si="1">D3/$D$38</f>
        <v>8.5021467512459897E-2</v>
      </c>
      <c r="F3" s="1157">
        <f t="shared" ref="F3:F37" si="2">B3+D3</f>
        <v>2439552.73</v>
      </c>
      <c r="G3" s="1158">
        <f t="shared" ref="G3:G37" si="3">F3/$F$38</f>
        <v>2.9894810923568882E-3</v>
      </c>
    </row>
    <row r="4" spans="1:10" s="1106" customFormat="1" x14ac:dyDescent="0.3">
      <c r="A4" s="1159" t="s">
        <v>465</v>
      </c>
      <c r="B4" s="1109">
        <v>21747629.870000001</v>
      </c>
      <c r="C4" s="1160">
        <f t="shared" si="0"/>
        <v>2.7559719669261948E-2</v>
      </c>
      <c r="D4" s="1108">
        <v>16838068.100000001</v>
      </c>
      <c r="E4" s="1160">
        <f t="shared" si="1"/>
        <v>0.62510716374474973</v>
      </c>
      <c r="F4" s="1157">
        <f t="shared" si="2"/>
        <v>38585697.969999999</v>
      </c>
      <c r="G4" s="1161">
        <f t="shared" si="3"/>
        <v>4.7283755377859192E-2</v>
      </c>
    </row>
    <row r="5" spans="1:10" s="1106" customFormat="1" x14ac:dyDescent="0.3">
      <c r="A5" s="1159" t="s">
        <v>466</v>
      </c>
      <c r="B5" s="1109">
        <v>2930759.22</v>
      </c>
      <c r="C5" s="1160">
        <f t="shared" si="0"/>
        <v>3.7140094347809867E-3</v>
      </c>
      <c r="D5" s="1108">
        <v>1008652.75</v>
      </c>
      <c r="E5" s="1160">
        <f t="shared" si="1"/>
        <v>3.7445867068077843E-2</v>
      </c>
      <c r="F5" s="1162">
        <f t="shared" si="2"/>
        <v>3939411.97</v>
      </c>
      <c r="G5" s="1161">
        <f t="shared" si="3"/>
        <v>4.827441298766025E-3</v>
      </c>
    </row>
    <row r="6" spans="1:10" s="1106" customFormat="1" x14ac:dyDescent="0.3">
      <c r="A6" s="1159" t="s">
        <v>467</v>
      </c>
      <c r="B6" s="1109">
        <v>0</v>
      </c>
      <c r="C6" s="1160">
        <f t="shared" si="0"/>
        <v>0</v>
      </c>
      <c r="D6" s="1108">
        <v>0</v>
      </c>
      <c r="E6" s="1160">
        <f t="shared" si="1"/>
        <v>0</v>
      </c>
      <c r="F6" s="1162">
        <f t="shared" si="2"/>
        <v>0</v>
      </c>
      <c r="G6" s="1161">
        <f t="shared" si="3"/>
        <v>0</v>
      </c>
    </row>
    <row r="7" spans="1:10" s="1106" customFormat="1" x14ac:dyDescent="0.3">
      <c r="A7" s="1159" t="s">
        <v>468</v>
      </c>
      <c r="B7" s="1109">
        <v>0</v>
      </c>
      <c r="C7" s="1160">
        <f t="shared" si="0"/>
        <v>0</v>
      </c>
      <c r="D7" s="1108">
        <v>0</v>
      </c>
      <c r="E7" s="1160">
        <f t="shared" si="1"/>
        <v>0</v>
      </c>
      <c r="F7" s="1162">
        <f t="shared" si="2"/>
        <v>0</v>
      </c>
      <c r="G7" s="1161">
        <f t="shared" si="3"/>
        <v>0</v>
      </c>
    </row>
    <row r="8" spans="1:10" s="1106" customFormat="1" x14ac:dyDescent="0.3">
      <c r="A8" s="1159" t="s">
        <v>469</v>
      </c>
      <c r="B8" s="1109">
        <v>125543.53</v>
      </c>
      <c r="C8" s="1160">
        <f t="shared" si="0"/>
        <v>1.5909524457478625E-4</v>
      </c>
      <c r="D8" s="1108">
        <v>8841.09</v>
      </c>
      <c r="E8" s="1160">
        <f t="shared" si="1"/>
        <v>3.2822225575344173E-4</v>
      </c>
      <c r="F8" s="1162">
        <f t="shared" si="2"/>
        <v>134384.62</v>
      </c>
      <c r="G8" s="1161">
        <f t="shared" si="3"/>
        <v>1.6467784264436266E-4</v>
      </c>
    </row>
    <row r="9" spans="1:10" s="1106" customFormat="1" ht="27.75" customHeight="1" x14ac:dyDescent="0.3">
      <c r="A9" s="1159" t="s">
        <v>470</v>
      </c>
      <c r="B9" s="1109">
        <v>343</v>
      </c>
      <c r="C9" s="1160">
        <f t="shared" si="0"/>
        <v>4.3466731331476571E-7</v>
      </c>
      <c r="D9" s="1108">
        <v>0</v>
      </c>
      <c r="E9" s="1160">
        <f t="shared" si="1"/>
        <v>0</v>
      </c>
      <c r="F9" s="1162">
        <f t="shared" si="2"/>
        <v>343</v>
      </c>
      <c r="G9" s="1161">
        <f t="shared" si="3"/>
        <v>4.2031967666401405E-7</v>
      </c>
    </row>
    <row r="10" spans="1:10" s="1106" customFormat="1" ht="27.75" customHeight="1" x14ac:dyDescent="0.3">
      <c r="A10" s="1159" t="s">
        <v>471</v>
      </c>
      <c r="B10" s="1109">
        <v>0.73</v>
      </c>
      <c r="C10" s="1160">
        <f t="shared" si="0"/>
        <v>9.2509369889148378E-10</v>
      </c>
      <c r="D10" s="1108">
        <v>57835.35</v>
      </c>
      <c r="E10" s="1160">
        <f t="shared" si="1"/>
        <v>2.1471163667929876E-3</v>
      </c>
      <c r="F10" s="1162">
        <f t="shared" si="2"/>
        <v>57836.08</v>
      </c>
      <c r="G10" s="1161">
        <f t="shared" si="3"/>
        <v>7.0873593134443291E-5</v>
      </c>
    </row>
    <row r="11" spans="1:10" s="1106" customFormat="1" ht="27.75" customHeight="1" x14ac:dyDescent="0.3">
      <c r="A11" s="1159" t="s">
        <v>472</v>
      </c>
      <c r="B11" s="1109">
        <v>527810.18999999994</v>
      </c>
      <c r="C11" s="1160">
        <f t="shared" si="0"/>
        <v>6.6886833010920113E-4</v>
      </c>
      <c r="D11" s="1108">
        <v>848545.46</v>
      </c>
      <c r="E11" s="1160">
        <f t="shared" si="1"/>
        <v>3.1501942067159353E-2</v>
      </c>
      <c r="F11" s="1162">
        <f t="shared" si="2"/>
        <v>1376355.65</v>
      </c>
      <c r="G11" s="1161">
        <f t="shared" si="3"/>
        <v>1.6866162151098799E-3</v>
      </c>
    </row>
    <row r="12" spans="1:10" s="1106" customFormat="1" ht="27.75" customHeight="1" x14ac:dyDescent="0.3">
      <c r="A12" s="1159" t="s">
        <v>473</v>
      </c>
      <c r="B12" s="1109">
        <v>70981.88</v>
      </c>
      <c r="C12" s="1160">
        <f t="shared" si="0"/>
        <v>8.9951904004755405E-5</v>
      </c>
      <c r="D12" s="1108">
        <v>0</v>
      </c>
      <c r="E12" s="1160">
        <f t="shared" si="1"/>
        <v>0</v>
      </c>
      <c r="F12" s="1162">
        <f t="shared" si="2"/>
        <v>70981.88</v>
      </c>
      <c r="G12" s="1161">
        <f t="shared" si="3"/>
        <v>8.6982743004675934E-5</v>
      </c>
    </row>
    <row r="13" spans="1:10" s="1106" customFormat="1" ht="27.75" customHeight="1" x14ac:dyDescent="0.3">
      <c r="A13" s="1159" t="s">
        <v>474</v>
      </c>
      <c r="B13" s="1109">
        <v>1913.3</v>
      </c>
      <c r="C13" s="1160">
        <f t="shared" si="0"/>
        <v>2.4246325672453098E-6</v>
      </c>
      <c r="D13" s="1108">
        <v>0</v>
      </c>
      <c r="E13" s="1160">
        <f t="shared" si="1"/>
        <v>0</v>
      </c>
      <c r="F13" s="1162">
        <f t="shared" si="2"/>
        <v>1913.3</v>
      </c>
      <c r="G13" s="1161">
        <f t="shared" si="3"/>
        <v>2.3445995258345717E-6</v>
      </c>
    </row>
    <row r="14" spans="1:10" s="1106" customFormat="1" ht="27.75" customHeight="1" x14ac:dyDescent="0.3">
      <c r="A14" s="1159" t="s">
        <v>475</v>
      </c>
      <c r="B14" s="1109">
        <v>24831.09</v>
      </c>
      <c r="C14" s="1160">
        <f t="shared" si="0"/>
        <v>3.1467239583023751E-5</v>
      </c>
      <c r="D14" s="1108">
        <v>16096.76</v>
      </c>
      <c r="E14" s="1160">
        <f t="shared" si="1"/>
        <v>5.9758636972610509E-4</v>
      </c>
      <c r="F14" s="1162">
        <f t="shared" si="2"/>
        <v>40927.85</v>
      </c>
      <c r="G14" s="1161">
        <f t="shared" si="3"/>
        <v>5.0153879529309815E-5</v>
      </c>
    </row>
    <row r="15" spans="1:10" s="1106" customFormat="1" ht="27.75" customHeight="1" x14ac:dyDescent="0.3">
      <c r="A15" s="1159" t="s">
        <v>476</v>
      </c>
      <c r="B15" s="1109">
        <v>45897.52</v>
      </c>
      <c r="C15" s="1160">
        <f t="shared" si="0"/>
        <v>5.8163707598281996E-5</v>
      </c>
      <c r="D15" s="1108">
        <v>6017.56</v>
      </c>
      <c r="E15" s="1160">
        <f t="shared" si="1"/>
        <v>2.233997298219655E-4</v>
      </c>
      <c r="F15" s="1162">
        <f t="shared" si="2"/>
        <v>51915.079999999994</v>
      </c>
      <c r="G15" s="1161">
        <f t="shared" si="3"/>
        <v>6.3617870669348167E-5</v>
      </c>
    </row>
    <row r="16" spans="1:10" s="1106" customFormat="1" ht="27.75" customHeight="1" x14ac:dyDescent="0.3">
      <c r="A16" s="1159" t="s">
        <v>477</v>
      </c>
      <c r="B16" s="1109">
        <v>0</v>
      </c>
      <c r="C16" s="1160">
        <f t="shared" si="0"/>
        <v>0</v>
      </c>
      <c r="D16" s="1108">
        <v>2825.4</v>
      </c>
      <c r="E16" s="1160">
        <f t="shared" si="1"/>
        <v>1.0489194900241648E-4</v>
      </c>
      <c r="F16" s="1162">
        <f t="shared" si="2"/>
        <v>2825.4</v>
      </c>
      <c r="G16" s="1161">
        <f t="shared" si="3"/>
        <v>3.4623067476574499E-6</v>
      </c>
    </row>
    <row r="17" spans="1:7" s="1106" customFormat="1" ht="27.75" customHeight="1" x14ac:dyDescent="0.3">
      <c r="A17" s="1159" t="s">
        <v>478</v>
      </c>
      <c r="B17" s="1109">
        <v>4039.78</v>
      </c>
      <c r="C17" s="1160">
        <f t="shared" si="0"/>
        <v>5.1194178395997795E-6</v>
      </c>
      <c r="D17" s="1108">
        <v>3033.88</v>
      </c>
      <c r="E17" s="1160">
        <f t="shared" si="1"/>
        <v>1.1263169329633019E-4</v>
      </c>
      <c r="F17" s="1162">
        <f t="shared" si="2"/>
        <v>7073.66</v>
      </c>
      <c r="G17" s="1161">
        <f t="shared" si="3"/>
        <v>8.6682171546098227E-6</v>
      </c>
    </row>
    <row r="18" spans="1:7" s="1106" customFormat="1" ht="27.75" customHeight="1" x14ac:dyDescent="0.3">
      <c r="A18" s="1159" t="s">
        <v>479</v>
      </c>
      <c r="B18" s="1109">
        <v>5647.52</v>
      </c>
      <c r="C18" s="1160">
        <f t="shared" si="0"/>
        <v>7.1568289950186755E-6</v>
      </c>
      <c r="D18" s="1108">
        <v>868.47</v>
      </c>
      <c r="E18" s="1160">
        <f t="shared" si="1"/>
        <v>3.2241633379390045E-5</v>
      </c>
      <c r="F18" s="1162">
        <f t="shared" si="2"/>
        <v>6515.9900000000007</v>
      </c>
      <c r="G18" s="1161">
        <f t="shared" si="3"/>
        <v>7.9848361806004351E-6</v>
      </c>
    </row>
    <row r="19" spans="1:7" s="1106" customFormat="1" ht="27.75" customHeight="1" x14ac:dyDescent="0.3">
      <c r="A19" s="1159" t="s">
        <v>480</v>
      </c>
      <c r="B19" s="1109">
        <v>1394151.38</v>
      </c>
      <c r="C19" s="1160">
        <f t="shared" si="0"/>
        <v>1.7667406259436527E-3</v>
      </c>
      <c r="D19" s="1108">
        <v>1680</v>
      </c>
      <c r="E19" s="1160">
        <f t="shared" si="1"/>
        <v>6.2369389935605464E-5</v>
      </c>
      <c r="F19" s="1162">
        <f t="shared" si="2"/>
        <v>1395831.38</v>
      </c>
      <c r="G19" s="1161">
        <f t="shared" si="3"/>
        <v>1.7104821991810043E-3</v>
      </c>
    </row>
    <row r="20" spans="1:7" s="1106" customFormat="1" ht="27.75" customHeight="1" x14ac:dyDescent="0.3">
      <c r="A20" s="1159" t="s">
        <v>481</v>
      </c>
      <c r="B20" s="1109">
        <v>0</v>
      </c>
      <c r="C20" s="1160">
        <f t="shared" si="0"/>
        <v>0</v>
      </c>
      <c r="D20" s="1108">
        <v>0</v>
      </c>
      <c r="E20" s="1160">
        <f t="shared" si="1"/>
        <v>0</v>
      </c>
      <c r="F20" s="1162">
        <f t="shared" si="2"/>
        <v>0</v>
      </c>
      <c r="G20" s="1161">
        <f t="shared" si="3"/>
        <v>0</v>
      </c>
    </row>
    <row r="21" spans="1:7" s="1106" customFormat="1" ht="27.75" customHeight="1" x14ac:dyDescent="0.3">
      <c r="A21" s="1159" t="s">
        <v>482</v>
      </c>
      <c r="B21" s="1109">
        <v>60605537.189999998</v>
      </c>
      <c r="C21" s="1160">
        <f t="shared" si="0"/>
        <v>7.6802466537537653E-2</v>
      </c>
      <c r="D21" s="1108">
        <v>169905.19</v>
      </c>
      <c r="E21" s="1160">
        <f t="shared" si="1"/>
        <v>6.3076684804721037E-3</v>
      </c>
      <c r="F21" s="1162">
        <f t="shared" si="2"/>
        <v>60775442.379999995</v>
      </c>
      <c r="G21" s="1161">
        <f t="shared" si="3"/>
        <v>7.4475551866688083E-2</v>
      </c>
    </row>
    <row r="22" spans="1:7" s="1106" customFormat="1" ht="27.75" customHeight="1" x14ac:dyDescent="0.3">
      <c r="A22" s="1159" t="s">
        <v>483</v>
      </c>
      <c r="B22" s="1109">
        <v>22904028.59</v>
      </c>
      <c r="C22" s="1160">
        <f t="shared" si="0"/>
        <v>2.9025167846355338E-2</v>
      </c>
      <c r="D22" s="1108">
        <v>1510537.99</v>
      </c>
      <c r="E22" s="1160">
        <f t="shared" si="1"/>
        <v>5.6078174351699824E-2</v>
      </c>
      <c r="F22" s="1162">
        <f t="shared" si="2"/>
        <v>24414566.579999998</v>
      </c>
      <c r="G22" s="1161">
        <f t="shared" si="3"/>
        <v>2.9918142072296334E-2</v>
      </c>
    </row>
    <row r="23" spans="1:7" s="1106" customFormat="1" ht="38.25" customHeight="1" x14ac:dyDescent="0.3">
      <c r="A23" s="1159" t="s">
        <v>484</v>
      </c>
      <c r="B23" s="1109">
        <v>386319.31</v>
      </c>
      <c r="C23" s="1160">
        <f t="shared" si="0"/>
        <v>4.895637800563093E-4</v>
      </c>
      <c r="D23" s="1108">
        <v>131130.5</v>
      </c>
      <c r="E23" s="1160">
        <f t="shared" si="1"/>
        <v>4.8681721946136382E-3</v>
      </c>
      <c r="F23" s="1162">
        <f t="shared" si="2"/>
        <v>517449.81</v>
      </c>
      <c r="G23" s="1161">
        <f t="shared" si="3"/>
        <v>6.3409427646954949E-4</v>
      </c>
    </row>
    <row r="24" spans="1:7" s="1106" customFormat="1" ht="27.75" customHeight="1" x14ac:dyDescent="0.3">
      <c r="A24" s="1159" t="s">
        <v>485</v>
      </c>
      <c r="B24" s="1109">
        <v>0</v>
      </c>
      <c r="C24" s="1160">
        <f t="shared" si="0"/>
        <v>0</v>
      </c>
      <c r="D24" s="1108">
        <v>0</v>
      </c>
      <c r="E24" s="1160">
        <f t="shared" si="1"/>
        <v>0</v>
      </c>
      <c r="F24" s="1162">
        <f t="shared" si="2"/>
        <v>0</v>
      </c>
      <c r="G24" s="1161">
        <f t="shared" si="3"/>
        <v>0</v>
      </c>
    </row>
    <row r="25" spans="1:7" s="1106" customFormat="1" ht="27.75" customHeight="1" x14ac:dyDescent="0.3">
      <c r="A25" s="1159" t="s">
        <v>486</v>
      </c>
      <c r="B25" s="1109">
        <v>0</v>
      </c>
      <c r="C25" s="1160">
        <f t="shared" si="0"/>
        <v>0</v>
      </c>
      <c r="D25" s="1108">
        <v>0</v>
      </c>
      <c r="E25" s="1160">
        <f t="shared" si="1"/>
        <v>0</v>
      </c>
      <c r="F25" s="1162">
        <f t="shared" si="2"/>
        <v>0</v>
      </c>
      <c r="G25" s="1161">
        <f t="shared" si="3"/>
        <v>0</v>
      </c>
    </row>
    <row r="26" spans="1:7" s="1106" customFormat="1" ht="27.75" customHeight="1" x14ac:dyDescent="0.3">
      <c r="A26" s="1159" t="s">
        <v>487</v>
      </c>
      <c r="B26" s="1109">
        <v>6008.13</v>
      </c>
      <c r="C26" s="1160">
        <f t="shared" si="0"/>
        <v>7.6138126097546455E-6</v>
      </c>
      <c r="D26" s="1108">
        <v>258.33</v>
      </c>
      <c r="E26" s="1160">
        <f t="shared" si="1"/>
        <v>9.5904074417053319E-6</v>
      </c>
      <c r="F26" s="1162">
        <f t="shared" si="2"/>
        <v>6266.46</v>
      </c>
      <c r="G26" s="1161">
        <f t="shared" si="3"/>
        <v>7.6790566793818577E-6</v>
      </c>
    </row>
    <row r="27" spans="1:7" s="1106" customFormat="1" ht="27.75" customHeight="1" x14ac:dyDescent="0.3">
      <c r="A27" s="1159" t="s">
        <v>488</v>
      </c>
      <c r="B27" s="1109">
        <v>0</v>
      </c>
      <c r="C27" s="1160">
        <f t="shared" si="0"/>
        <v>0</v>
      </c>
      <c r="D27" s="1108">
        <v>0</v>
      </c>
      <c r="E27" s="1160">
        <f t="shared" si="1"/>
        <v>0</v>
      </c>
      <c r="F27" s="1162">
        <f t="shared" si="2"/>
        <v>0</v>
      </c>
      <c r="G27" s="1161">
        <f t="shared" si="3"/>
        <v>0</v>
      </c>
    </row>
    <row r="28" spans="1:7" s="1106" customFormat="1" ht="27.75" customHeight="1" x14ac:dyDescent="0.3">
      <c r="A28" s="1159" t="s">
        <v>489</v>
      </c>
      <c r="B28" s="1109">
        <v>5082502.5199999996</v>
      </c>
      <c r="C28" s="1160">
        <f t="shared" si="0"/>
        <v>6.440809665550805E-3</v>
      </c>
      <c r="D28" s="1108">
        <v>18541</v>
      </c>
      <c r="E28" s="1160">
        <f t="shared" si="1"/>
        <v>6.8832789214051248E-4</v>
      </c>
      <c r="F28" s="1162">
        <f t="shared" si="2"/>
        <v>5101043.5199999996</v>
      </c>
      <c r="G28" s="1161">
        <f t="shared" si="3"/>
        <v>6.2509299212112649E-3</v>
      </c>
    </row>
    <row r="29" spans="1:7" s="1106" customFormat="1" ht="27.75" customHeight="1" x14ac:dyDescent="0.3">
      <c r="A29" s="1159" t="s">
        <v>490</v>
      </c>
      <c r="B29" s="1109">
        <v>0</v>
      </c>
      <c r="C29" s="1160">
        <f t="shared" si="0"/>
        <v>0</v>
      </c>
      <c r="D29" s="1108">
        <v>0</v>
      </c>
      <c r="E29" s="1160">
        <f t="shared" si="1"/>
        <v>0</v>
      </c>
      <c r="F29" s="1162">
        <f t="shared" si="2"/>
        <v>0</v>
      </c>
      <c r="G29" s="1161">
        <f t="shared" si="3"/>
        <v>0</v>
      </c>
    </row>
    <row r="30" spans="1:7" s="1106" customFormat="1" ht="27.75" customHeight="1" x14ac:dyDescent="0.3">
      <c r="A30" s="1159" t="s">
        <v>491</v>
      </c>
      <c r="B30" s="1109">
        <v>104183.03999999999</v>
      </c>
      <c r="C30" s="1160">
        <f t="shared" si="0"/>
        <v>1.3202612854158825E-4</v>
      </c>
      <c r="D30" s="1108">
        <v>4020496.16</v>
      </c>
      <c r="E30" s="1160">
        <f t="shared" si="1"/>
        <v>0.14925945996288359</v>
      </c>
      <c r="F30" s="1162">
        <f t="shared" si="2"/>
        <v>4124679.2</v>
      </c>
      <c r="G30" s="1161">
        <f t="shared" si="3"/>
        <v>5.0544718008361054E-3</v>
      </c>
    </row>
    <row r="31" spans="1:7" s="1106" customFormat="1" ht="27.75" customHeight="1" x14ac:dyDescent="0.3">
      <c r="A31" s="1159" t="s">
        <v>492</v>
      </c>
      <c r="B31" s="1109">
        <v>0</v>
      </c>
      <c r="C31" s="1160">
        <f t="shared" si="0"/>
        <v>0</v>
      </c>
      <c r="D31" s="1108">
        <v>0</v>
      </c>
      <c r="E31" s="1160">
        <f t="shared" si="1"/>
        <v>0</v>
      </c>
      <c r="F31" s="1162">
        <f t="shared" si="2"/>
        <v>0</v>
      </c>
      <c r="G31" s="1161">
        <f t="shared" si="3"/>
        <v>0</v>
      </c>
    </row>
    <row r="32" spans="1:7" s="1106" customFormat="1" ht="27.75" customHeight="1" x14ac:dyDescent="0.3">
      <c r="A32" s="1159" t="s">
        <v>493</v>
      </c>
      <c r="B32" s="1109">
        <v>5193804.67</v>
      </c>
      <c r="C32" s="1160">
        <f t="shared" si="0"/>
        <v>6.5818574979317297E-3</v>
      </c>
      <c r="D32" s="1108">
        <v>0</v>
      </c>
      <c r="E32" s="1160">
        <f t="shared" si="1"/>
        <v>0</v>
      </c>
      <c r="F32" s="1162">
        <f t="shared" si="2"/>
        <v>5193804.67</v>
      </c>
      <c r="G32" s="1161">
        <f t="shared" si="3"/>
        <v>6.3646014564152946E-3</v>
      </c>
    </row>
    <row r="33" spans="1:7" s="1106" customFormat="1" ht="27.75" customHeight="1" x14ac:dyDescent="0.3">
      <c r="A33" s="1159" t="s">
        <v>494</v>
      </c>
      <c r="B33" s="1109">
        <v>10332</v>
      </c>
      <c r="C33" s="1160">
        <f t="shared" si="0"/>
        <v>1.309324396842029E-5</v>
      </c>
      <c r="D33" s="1108">
        <v>0</v>
      </c>
      <c r="E33" s="1160">
        <f t="shared" si="1"/>
        <v>0</v>
      </c>
      <c r="F33" s="1162">
        <f t="shared" si="2"/>
        <v>10332</v>
      </c>
      <c r="G33" s="1161">
        <f t="shared" si="3"/>
        <v>1.2661058015430301E-5</v>
      </c>
    </row>
    <row r="34" spans="1:7" s="1106" customFormat="1" ht="27.75" customHeight="1" x14ac:dyDescent="0.3">
      <c r="A34" s="1159" t="s">
        <v>495</v>
      </c>
      <c r="B34" s="1109">
        <v>0</v>
      </c>
      <c r="C34" s="1160">
        <f t="shared" si="0"/>
        <v>0</v>
      </c>
      <c r="D34" s="1108">
        <v>0</v>
      </c>
      <c r="E34" s="1160">
        <f t="shared" si="1"/>
        <v>0</v>
      </c>
      <c r="F34" s="1162">
        <f t="shared" si="2"/>
        <v>0</v>
      </c>
      <c r="G34" s="1161">
        <f t="shared" si="3"/>
        <v>0</v>
      </c>
    </row>
    <row r="35" spans="1:7" s="1106" customFormat="1" ht="27.75" customHeight="1" x14ac:dyDescent="0.3">
      <c r="A35" s="1159" t="s">
        <v>496</v>
      </c>
      <c r="B35" s="1109">
        <v>33413.730000000003</v>
      </c>
      <c r="C35" s="1160">
        <f t="shared" si="0"/>
        <v>4.2343604218440198E-5</v>
      </c>
      <c r="D35" s="1108">
        <v>0</v>
      </c>
      <c r="E35" s="1160">
        <f t="shared" si="1"/>
        <v>0</v>
      </c>
      <c r="F35" s="1162">
        <f t="shared" si="2"/>
        <v>33413.730000000003</v>
      </c>
      <c r="G35" s="1161">
        <f t="shared" si="3"/>
        <v>4.0945913089617102E-5</v>
      </c>
    </row>
    <row r="36" spans="1:7" s="1106" customFormat="1" ht="27.75" customHeight="1" x14ac:dyDescent="0.3">
      <c r="A36" s="1159" t="s">
        <v>497</v>
      </c>
      <c r="B36" s="1109">
        <v>0</v>
      </c>
      <c r="C36" s="1160">
        <f t="shared" si="0"/>
        <v>0</v>
      </c>
      <c r="D36" s="1108">
        <v>0</v>
      </c>
      <c r="E36" s="1160">
        <f t="shared" si="1"/>
        <v>0</v>
      </c>
      <c r="F36" s="1162">
        <f t="shared" si="2"/>
        <v>0</v>
      </c>
      <c r="G36" s="1161">
        <f t="shared" si="3"/>
        <v>0</v>
      </c>
    </row>
    <row r="37" spans="1:7" s="1106" customFormat="1" ht="27.75" customHeight="1" thickBot="1" x14ac:dyDescent="0.35">
      <c r="A37" s="1159" t="s">
        <v>498</v>
      </c>
      <c r="B37" s="1109">
        <v>667754187.51999998</v>
      </c>
      <c r="C37" s="1160">
        <f t="shared" si="0"/>
        <v>0.84621259079884148</v>
      </c>
      <c r="D37" s="1108">
        <v>2793.48</v>
      </c>
      <c r="E37" s="1160">
        <f t="shared" si="1"/>
        <v>1.0370693059363997E-4</v>
      </c>
      <c r="F37" s="1162">
        <f t="shared" si="2"/>
        <v>667756981</v>
      </c>
      <c r="G37" s="1161">
        <f t="shared" si="3"/>
        <v>0.81828396018675853</v>
      </c>
    </row>
    <row r="38" spans="1:7" ht="39.75" customHeight="1" x14ac:dyDescent="0.3">
      <c r="A38" s="1163" t="s">
        <v>463</v>
      </c>
      <c r="B38" s="1164">
        <f t="shared" ref="B38:G38" si="4">SUM(B3:B37)</f>
        <v>789109255.5</v>
      </c>
      <c r="C38" s="1165">
        <f t="shared" si="4"/>
        <v>0.99999999999999989</v>
      </c>
      <c r="D38" s="1164">
        <f t="shared" si="4"/>
        <v>26936290.41</v>
      </c>
      <c r="E38" s="1165">
        <f t="shared" si="4"/>
        <v>1.0000000000000002</v>
      </c>
      <c r="F38" s="1164">
        <f t="shared" si="4"/>
        <v>816045545.90999997</v>
      </c>
      <c r="G38" s="1166">
        <f t="shared" si="4"/>
        <v>1</v>
      </c>
    </row>
    <row r="39" spans="1:7" s="1106" customFormat="1" ht="27.75" customHeight="1" x14ac:dyDescent="0.3">
      <c r="A39" s="1159" t="s">
        <v>499</v>
      </c>
      <c r="B39" s="1107">
        <v>23326858.109999999</v>
      </c>
      <c r="C39" s="1167"/>
      <c r="D39" s="1107">
        <v>3916346.08</v>
      </c>
      <c r="E39" s="1168"/>
      <c r="F39" s="1107">
        <f>B39+D39</f>
        <v>27243204.189999998</v>
      </c>
      <c r="G39" s="1169"/>
    </row>
    <row r="40" spans="1:7" s="1106" customFormat="1" ht="27.75" customHeight="1" x14ac:dyDescent="0.3">
      <c r="A40" s="1159" t="s">
        <v>500</v>
      </c>
      <c r="B40" s="1170">
        <v>20412.5</v>
      </c>
      <c r="C40" s="1171"/>
      <c r="D40" s="1170">
        <v>638331.73</v>
      </c>
      <c r="E40" s="1172"/>
      <c r="F40" s="1170">
        <f>B40+D40</f>
        <v>658744.23</v>
      </c>
      <c r="G40" s="1169"/>
    </row>
    <row r="41" spans="1:7" s="1106" customFormat="1" ht="27.75" customHeight="1" thickBot="1" x14ac:dyDescent="0.35">
      <c r="A41" s="1173" t="s">
        <v>501</v>
      </c>
      <c r="B41" s="1170">
        <v>0</v>
      </c>
      <c r="C41" s="1171"/>
      <c r="D41" s="1170">
        <v>15803.09</v>
      </c>
      <c r="E41" s="1172"/>
      <c r="F41" s="1170">
        <f>B41+D41</f>
        <v>15803.09</v>
      </c>
      <c r="G41" s="1169"/>
    </row>
    <row r="42" spans="1:7" ht="37.5" customHeight="1" thickBot="1" x14ac:dyDescent="0.35">
      <c r="A42" s="1174" t="s">
        <v>502</v>
      </c>
      <c r="B42" s="1175">
        <f>B39-B40-B41</f>
        <v>23306445.609999999</v>
      </c>
      <c r="C42" s="1176"/>
      <c r="D42" s="1177">
        <f>D39-D40-D41</f>
        <v>3262211.2600000002</v>
      </c>
      <c r="E42" s="1178"/>
      <c r="F42" s="1179">
        <f>B42+D42</f>
        <v>26568656.870000001</v>
      </c>
      <c r="G42" s="1180"/>
    </row>
    <row r="44" spans="1:7" x14ac:dyDescent="0.3">
      <c r="B44" s="65"/>
      <c r="D44" s="65"/>
      <c r="F44" s="65"/>
    </row>
    <row r="45" spans="1:7" x14ac:dyDescent="0.3">
      <c r="B45" s="65"/>
      <c r="C45" s="65"/>
      <c r="D45" s="65"/>
      <c r="E45" s="65"/>
      <c r="F45" s="65"/>
    </row>
  </sheetData>
  <mergeCells count="1">
    <mergeCell ref="A1:G1"/>
  </mergeCells>
  <printOptions horizontalCentered="1"/>
  <pageMargins left="0.17" right="0.17" top="0.62" bottom="0.51181102362204722" header="1.07" footer="0.51181102362204722"/>
  <pageSetup paperSize="9" scale="62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  <pageSetUpPr fitToPage="1"/>
  </sheetPr>
  <dimension ref="A1:J50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G1"/>
    </sheetView>
  </sheetViews>
  <sheetFormatPr defaultColWidth="9.109375" defaultRowHeight="15.6" x14ac:dyDescent="0.3"/>
  <cols>
    <col min="1" max="1" width="38.33203125" style="1103" customWidth="1"/>
    <col min="2" max="2" width="18.33203125" style="1103" bestFit="1" customWidth="1"/>
    <col min="3" max="3" width="12.33203125" style="1182" bestFit="1" customWidth="1"/>
    <col min="4" max="4" width="25.33203125" style="1103" customWidth="1"/>
    <col min="5" max="5" width="12.33203125" style="1103" bestFit="1" customWidth="1"/>
    <col min="6" max="6" width="17.5546875" style="1103" bestFit="1" customWidth="1"/>
    <col min="7" max="7" width="14.88671875" style="1181" customWidth="1"/>
    <col min="8" max="11" width="14.88671875" style="1103" customWidth="1"/>
    <col min="12" max="16384" width="9.109375" style="1103"/>
  </cols>
  <sheetData>
    <row r="1" spans="1:10" ht="36" customHeight="1" thickBot="1" x14ac:dyDescent="0.35">
      <c r="A1" s="1832" t="s">
        <v>706</v>
      </c>
      <c r="B1" s="1832"/>
      <c r="C1" s="1832"/>
      <c r="D1" s="1832"/>
      <c r="E1" s="1832"/>
      <c r="F1" s="1832"/>
      <c r="G1" s="1832"/>
      <c r="H1" s="1113"/>
      <c r="I1" s="1113"/>
      <c r="J1" s="1113"/>
    </row>
    <row r="2" spans="1:10" s="1110" customFormat="1" ht="31.8" thickBot="1" x14ac:dyDescent="0.35">
      <c r="A2" s="1191" t="s">
        <v>460</v>
      </c>
      <c r="B2" s="1152" t="s">
        <v>503</v>
      </c>
      <c r="C2" s="1151" t="s">
        <v>190</v>
      </c>
      <c r="D2" s="1152" t="s">
        <v>504</v>
      </c>
      <c r="E2" s="1192" t="s">
        <v>190</v>
      </c>
      <c r="F2" s="1152" t="s">
        <v>505</v>
      </c>
      <c r="G2" s="1193" t="s">
        <v>190</v>
      </c>
    </row>
    <row r="3" spans="1:10" x14ac:dyDescent="0.3">
      <c r="A3" s="1194" t="s">
        <v>506</v>
      </c>
      <c r="B3" s="1109">
        <v>34924990.009999998</v>
      </c>
      <c r="C3" s="1195">
        <f t="shared" ref="C3:C40" si="0">B3/$B$40</f>
        <v>4.5606937596155403E-2</v>
      </c>
      <c r="D3" s="1190">
        <v>2392995.61</v>
      </c>
      <c r="E3" s="1195">
        <f t="shared" ref="E3:E40" si="1">D3/$D$40</f>
        <v>0.10395314496401302</v>
      </c>
      <c r="F3" s="1196">
        <f t="shared" ref="F3:F39" si="2">B3+D3</f>
        <v>37317985.619999997</v>
      </c>
      <c r="G3" s="1197">
        <f t="shared" ref="G3:G40" si="3">F3/$F$40</f>
        <v>4.7309679049161224E-2</v>
      </c>
    </row>
    <row r="4" spans="1:10" x14ac:dyDescent="0.3">
      <c r="A4" s="1198" t="s">
        <v>507</v>
      </c>
      <c r="B4" s="1109">
        <v>28048744.710000001</v>
      </c>
      <c r="C4" s="1195">
        <f t="shared" si="0"/>
        <v>3.6627565226881625E-2</v>
      </c>
      <c r="D4" s="1188">
        <v>1428796.21</v>
      </c>
      <c r="E4" s="1195">
        <f t="shared" si="1"/>
        <v>6.2067752619973424E-2</v>
      </c>
      <c r="F4" s="1170">
        <f t="shared" si="2"/>
        <v>29477540.920000002</v>
      </c>
      <c r="G4" s="1199">
        <f t="shared" si="3"/>
        <v>3.736999671644433E-2</v>
      </c>
    </row>
    <row r="5" spans="1:10" x14ac:dyDescent="0.3">
      <c r="A5" s="1198" t="s">
        <v>508</v>
      </c>
      <c r="B5" s="1109">
        <v>2536394.35</v>
      </c>
      <c r="C5" s="1195">
        <f t="shared" si="0"/>
        <v>3.3121606851303194E-3</v>
      </c>
      <c r="D5" s="1188">
        <v>883449.13</v>
      </c>
      <c r="E5" s="1195">
        <f t="shared" si="1"/>
        <v>3.8377552844412112E-2</v>
      </c>
      <c r="F5" s="1170">
        <f t="shared" si="2"/>
        <v>3419843.48</v>
      </c>
      <c r="G5" s="1199">
        <f t="shared" si="3"/>
        <v>4.3354884983517663E-3</v>
      </c>
    </row>
    <row r="6" spans="1:10" x14ac:dyDescent="0.3">
      <c r="A6" s="1198" t="s">
        <v>509</v>
      </c>
      <c r="B6" s="1109">
        <v>14693047.779999999</v>
      </c>
      <c r="C6" s="1195">
        <f t="shared" si="0"/>
        <v>1.9186975085974826E-2</v>
      </c>
      <c r="D6" s="1188">
        <v>1002991.45</v>
      </c>
      <c r="E6" s="1195">
        <f t="shared" si="1"/>
        <v>4.35705419449205E-2</v>
      </c>
      <c r="F6" s="1170">
        <f t="shared" si="2"/>
        <v>15696039.229999999</v>
      </c>
      <c r="G6" s="1199">
        <f t="shared" si="3"/>
        <v>1.9898570782351452E-2</v>
      </c>
    </row>
    <row r="7" spans="1:10" x14ac:dyDescent="0.3">
      <c r="A7" s="1198" t="s">
        <v>510</v>
      </c>
      <c r="B7" s="1109">
        <v>2229347.96</v>
      </c>
      <c r="C7" s="1195">
        <f t="shared" si="0"/>
        <v>2.9112029312742633E-3</v>
      </c>
      <c r="D7" s="1188">
        <v>107491.3</v>
      </c>
      <c r="E7" s="1195">
        <f t="shared" si="1"/>
        <v>4.669485662479011E-3</v>
      </c>
      <c r="F7" s="1170">
        <f t="shared" si="2"/>
        <v>2336839.2599999998</v>
      </c>
      <c r="G7" s="1199">
        <f t="shared" si="3"/>
        <v>2.9625156219801182E-3</v>
      </c>
    </row>
    <row r="8" spans="1:10" x14ac:dyDescent="0.3">
      <c r="A8" s="1198" t="s">
        <v>511</v>
      </c>
      <c r="B8" s="1109">
        <v>398462.49</v>
      </c>
      <c r="C8" s="1195">
        <f t="shared" si="0"/>
        <v>5.2033383289831607E-4</v>
      </c>
      <c r="D8" s="1188">
        <v>71008.600000000006</v>
      </c>
      <c r="E8" s="1195">
        <f t="shared" si="1"/>
        <v>3.084655591780052E-3</v>
      </c>
      <c r="F8" s="1170">
        <f t="shared" si="2"/>
        <v>469471.08999999997</v>
      </c>
      <c r="G8" s="1199">
        <f t="shared" si="3"/>
        <v>5.9516949325519037E-4</v>
      </c>
    </row>
    <row r="9" spans="1:10" x14ac:dyDescent="0.3">
      <c r="A9" s="1198" t="s">
        <v>512</v>
      </c>
      <c r="B9" s="1109">
        <v>43339012.729999997</v>
      </c>
      <c r="C9" s="1195">
        <f t="shared" si="0"/>
        <v>5.6594422746868371E-2</v>
      </c>
      <c r="D9" s="1188">
        <v>3026316.4</v>
      </c>
      <c r="E9" s="1195">
        <f t="shared" si="1"/>
        <v>0.13146497474609661</v>
      </c>
      <c r="F9" s="1170">
        <f t="shared" si="2"/>
        <v>46365329.129999995</v>
      </c>
      <c r="G9" s="1199">
        <f t="shared" si="3"/>
        <v>5.8779400969955826E-2</v>
      </c>
    </row>
    <row r="10" spans="1:10" x14ac:dyDescent="0.3">
      <c r="A10" s="1198" t="s">
        <v>513</v>
      </c>
      <c r="B10" s="1109">
        <v>362006753.69</v>
      </c>
      <c r="C10" s="1195">
        <f t="shared" si="0"/>
        <v>0.47272796413683588</v>
      </c>
      <c r="D10" s="1188">
        <v>8953349.7899999991</v>
      </c>
      <c r="E10" s="1195">
        <f t="shared" si="1"/>
        <v>0.38893881156488436</v>
      </c>
      <c r="F10" s="1170">
        <f t="shared" si="2"/>
        <v>370960103.48000002</v>
      </c>
      <c r="G10" s="1199">
        <f t="shared" si="3"/>
        <v>0.4702827107119304</v>
      </c>
    </row>
    <row r="11" spans="1:10" ht="31.2" x14ac:dyDescent="0.3">
      <c r="A11" s="1198" t="s">
        <v>514</v>
      </c>
      <c r="B11" s="1109">
        <v>121440475.26000001</v>
      </c>
      <c r="C11" s="1195">
        <f t="shared" si="0"/>
        <v>0.15858352930793795</v>
      </c>
      <c r="D11" s="1188">
        <v>2781552.62</v>
      </c>
      <c r="E11" s="1195">
        <f t="shared" si="1"/>
        <v>0.1208322913437732</v>
      </c>
      <c r="F11" s="1170">
        <f t="shared" si="2"/>
        <v>124222027.88000001</v>
      </c>
      <c r="G11" s="1199">
        <f t="shared" si="3"/>
        <v>0.15748181934796399</v>
      </c>
    </row>
    <row r="12" spans="1:10" x14ac:dyDescent="0.3">
      <c r="A12" s="1198" t="s">
        <v>515</v>
      </c>
      <c r="B12" s="1109">
        <v>2578245.2799999998</v>
      </c>
      <c r="C12" s="1195">
        <f t="shared" si="0"/>
        <v>3.3668118891050248E-3</v>
      </c>
      <c r="D12" s="1188">
        <v>53294.43</v>
      </c>
      <c r="E12" s="1195">
        <f t="shared" si="1"/>
        <v>2.3151415675035213E-3</v>
      </c>
      <c r="F12" s="1170">
        <f t="shared" si="2"/>
        <v>2631539.71</v>
      </c>
      <c r="G12" s="1199">
        <f t="shared" si="3"/>
        <v>3.3361205600149113E-3</v>
      </c>
    </row>
    <row r="13" spans="1:10" x14ac:dyDescent="0.3">
      <c r="A13" s="1198" t="s">
        <v>516</v>
      </c>
      <c r="B13" s="1109">
        <v>14536911.76</v>
      </c>
      <c r="C13" s="1195">
        <f t="shared" si="0"/>
        <v>1.8983084241092317E-2</v>
      </c>
      <c r="D13" s="1188">
        <v>262867.28999999998</v>
      </c>
      <c r="E13" s="1195">
        <f t="shared" si="1"/>
        <v>1.1419110586528511E-2</v>
      </c>
      <c r="F13" s="1170">
        <f t="shared" si="2"/>
        <v>14799779.049999999</v>
      </c>
      <c r="G13" s="1199">
        <f t="shared" si="3"/>
        <v>1.8762341675772374E-2</v>
      </c>
    </row>
    <row r="14" spans="1:10" x14ac:dyDescent="0.3">
      <c r="A14" s="1198" t="s">
        <v>517</v>
      </c>
      <c r="B14" s="1109">
        <v>5280.77</v>
      </c>
      <c r="C14" s="1195">
        <f t="shared" si="0"/>
        <v>6.8959145809545107E-6</v>
      </c>
      <c r="D14" s="1188">
        <v>2735.86</v>
      </c>
      <c r="E14" s="1195">
        <f t="shared" si="1"/>
        <v>1.188473768998033E-4</v>
      </c>
      <c r="F14" s="1170">
        <f t="shared" si="2"/>
        <v>8016.630000000001</v>
      </c>
      <c r="G14" s="1199">
        <f t="shared" si="3"/>
        <v>1.0163040315676005E-5</v>
      </c>
    </row>
    <row r="15" spans="1:10" x14ac:dyDescent="0.3">
      <c r="A15" s="1198" t="s">
        <v>518</v>
      </c>
      <c r="B15" s="1109">
        <v>8476.16</v>
      </c>
      <c r="C15" s="1195">
        <f t="shared" si="0"/>
        <v>1.1068627365801459E-5</v>
      </c>
      <c r="D15" s="1188">
        <v>19714.349999999999</v>
      </c>
      <c r="E15" s="1195">
        <f t="shared" si="1"/>
        <v>8.5640302675744993E-4</v>
      </c>
      <c r="F15" s="1170">
        <f t="shared" si="2"/>
        <v>28190.51</v>
      </c>
      <c r="G15" s="1199">
        <f t="shared" si="3"/>
        <v>3.5738370069401673E-5</v>
      </c>
    </row>
    <row r="16" spans="1:10" x14ac:dyDescent="0.3">
      <c r="A16" s="1198" t="s">
        <v>519</v>
      </c>
      <c r="B16" s="1109">
        <v>1211769.02</v>
      </c>
      <c r="C16" s="1195">
        <f t="shared" si="0"/>
        <v>1.5823934111440106E-3</v>
      </c>
      <c r="D16" s="1188">
        <v>369913.62</v>
      </c>
      <c r="E16" s="1195">
        <f t="shared" si="1"/>
        <v>1.6069266488968958E-2</v>
      </c>
      <c r="F16" s="1170">
        <f t="shared" si="2"/>
        <v>1581682.6400000001</v>
      </c>
      <c r="G16" s="1199">
        <f t="shared" si="3"/>
        <v>2.0051698078774817E-3</v>
      </c>
    </row>
    <row r="17" spans="1:7" x14ac:dyDescent="0.3">
      <c r="A17" s="1198" t="s">
        <v>520</v>
      </c>
      <c r="B17" s="1109">
        <v>1102433.78</v>
      </c>
      <c r="C17" s="1195">
        <f t="shared" si="0"/>
        <v>1.4396175516144041E-3</v>
      </c>
      <c r="D17" s="1188">
        <v>75423.45</v>
      </c>
      <c r="E17" s="1195">
        <f t="shared" si="1"/>
        <v>3.2764392875488761E-3</v>
      </c>
      <c r="F17" s="1170">
        <f t="shared" si="2"/>
        <v>1177857.23</v>
      </c>
      <c r="G17" s="1199">
        <f t="shared" si="3"/>
        <v>1.4932222785135978E-3</v>
      </c>
    </row>
    <row r="18" spans="1:7" x14ac:dyDescent="0.3">
      <c r="A18" s="1198" t="s">
        <v>521</v>
      </c>
      <c r="B18" s="1109">
        <v>1917604.11</v>
      </c>
      <c r="C18" s="1195">
        <f t="shared" si="0"/>
        <v>2.5041109805288425E-3</v>
      </c>
      <c r="D18" s="1188">
        <v>8</v>
      </c>
      <c r="E18" s="1195">
        <f t="shared" si="1"/>
        <v>3.4752473269773539E-7</v>
      </c>
      <c r="F18" s="1170">
        <f t="shared" si="2"/>
        <v>1917612.11</v>
      </c>
      <c r="G18" s="1199">
        <f t="shared" si="3"/>
        <v>2.4310426181273839E-3</v>
      </c>
    </row>
    <row r="19" spans="1:7" x14ac:dyDescent="0.3">
      <c r="A19" s="1198" t="s">
        <v>522</v>
      </c>
      <c r="B19" s="1109">
        <v>68313.3</v>
      </c>
      <c r="C19" s="1195">
        <f t="shared" si="0"/>
        <v>8.9207195455041544E-5</v>
      </c>
      <c r="D19" s="1188">
        <v>11745.59</v>
      </c>
      <c r="E19" s="1195">
        <f t="shared" si="1"/>
        <v>5.1023537814089918E-4</v>
      </c>
      <c r="F19" s="1170">
        <f t="shared" si="2"/>
        <v>80058.89</v>
      </c>
      <c r="G19" s="1199">
        <f t="shared" si="3"/>
        <v>1.0149423469690761E-4</v>
      </c>
    </row>
    <row r="20" spans="1:7" x14ac:dyDescent="0.3">
      <c r="A20" s="1198" t="s">
        <v>523</v>
      </c>
      <c r="B20" s="1109">
        <v>7243.1</v>
      </c>
      <c r="C20" s="1195">
        <f t="shared" si="0"/>
        <v>9.458431043448515E-6</v>
      </c>
      <c r="D20" s="1188">
        <v>67045.78</v>
      </c>
      <c r="E20" s="1195">
        <f t="shared" si="1"/>
        <v>2.9125083466263967E-3</v>
      </c>
      <c r="F20" s="1170">
        <f t="shared" si="2"/>
        <v>74288.88</v>
      </c>
      <c r="G20" s="1199">
        <f t="shared" si="3"/>
        <v>9.4179335013143522E-5</v>
      </c>
    </row>
    <row r="21" spans="1:7" x14ac:dyDescent="0.3">
      <c r="A21" s="1198" t="s">
        <v>524</v>
      </c>
      <c r="B21" s="1109">
        <v>72974.179999999993</v>
      </c>
      <c r="C21" s="1195">
        <f t="shared" si="0"/>
        <v>9.5293624205409228E-5</v>
      </c>
      <c r="D21" s="1188">
        <v>17.86</v>
      </c>
      <c r="E21" s="1195">
        <f t="shared" si="1"/>
        <v>7.758489657476942E-7</v>
      </c>
      <c r="F21" s="1170">
        <f t="shared" si="2"/>
        <v>72992.039999999994</v>
      </c>
      <c r="G21" s="1199">
        <f t="shared" si="3"/>
        <v>9.2535272956770543E-5</v>
      </c>
    </row>
    <row r="22" spans="1:7" x14ac:dyDescent="0.3">
      <c r="A22" s="1198" t="s">
        <v>525</v>
      </c>
      <c r="B22" s="1109">
        <v>58577.26</v>
      </c>
      <c r="C22" s="1195">
        <f t="shared" si="0"/>
        <v>7.6493348762843937E-5</v>
      </c>
      <c r="D22" s="1188">
        <v>6229.97</v>
      </c>
      <c r="E22" s="1195">
        <f t="shared" si="1"/>
        <v>2.7063358237061381E-4</v>
      </c>
      <c r="F22" s="1170">
        <f t="shared" si="2"/>
        <v>64807.23</v>
      </c>
      <c r="G22" s="1199">
        <f t="shared" si="3"/>
        <v>8.2159023334903492E-5</v>
      </c>
    </row>
    <row r="23" spans="1:7" x14ac:dyDescent="0.3">
      <c r="A23" s="1198" t="s">
        <v>526</v>
      </c>
      <c r="B23" s="1109">
        <v>30</v>
      </c>
      <c r="C23" s="1195">
        <f t="shared" si="0"/>
        <v>3.9175619735121069E-8</v>
      </c>
      <c r="D23" s="1188">
        <v>229.51</v>
      </c>
      <c r="E23" s="1195">
        <f t="shared" si="1"/>
        <v>9.970050175182156E-6</v>
      </c>
      <c r="F23" s="1170">
        <f t="shared" si="2"/>
        <v>259.51</v>
      </c>
      <c r="G23" s="1199">
        <f t="shared" si="3"/>
        <v>3.2899243102414352E-7</v>
      </c>
    </row>
    <row r="24" spans="1:7" x14ac:dyDescent="0.3">
      <c r="A24" s="1198" t="s">
        <v>527</v>
      </c>
      <c r="B24" s="1109">
        <v>3858532.4</v>
      </c>
      <c r="C24" s="1195">
        <f t="shared" si="0"/>
        <v>5.038679934601469E-3</v>
      </c>
      <c r="D24" s="1188">
        <v>2493.04</v>
      </c>
      <c r="E24" s="1195">
        <f t="shared" si="1"/>
        <v>1.0829913245059528E-4</v>
      </c>
      <c r="F24" s="1170">
        <f t="shared" si="2"/>
        <v>3861025.44</v>
      </c>
      <c r="G24" s="1199">
        <f t="shared" si="3"/>
        <v>4.8947945965537492E-3</v>
      </c>
    </row>
    <row r="25" spans="1:7" ht="17.25" customHeight="1" x14ac:dyDescent="0.3">
      <c r="A25" s="1198" t="s">
        <v>528</v>
      </c>
      <c r="B25" s="1109">
        <v>115889.45</v>
      </c>
      <c r="C25" s="1195">
        <f t="shared" si="0"/>
        <v>1.5133470081707756E-4</v>
      </c>
      <c r="D25" s="1188">
        <v>5068.3100000000004</v>
      </c>
      <c r="E25" s="1195">
        <f t="shared" si="1"/>
        <v>2.2017038474740741E-4</v>
      </c>
      <c r="F25" s="1170">
        <f t="shared" si="2"/>
        <v>120957.75999999999</v>
      </c>
      <c r="G25" s="1199">
        <f t="shared" si="3"/>
        <v>1.5334356099431585E-4</v>
      </c>
    </row>
    <row r="26" spans="1:7" x14ac:dyDescent="0.3">
      <c r="A26" s="1198" t="s">
        <v>529</v>
      </c>
      <c r="B26" s="1109">
        <v>49790235.399999999</v>
      </c>
      <c r="C26" s="1195">
        <f t="shared" si="0"/>
        <v>6.5018777618418788E-2</v>
      </c>
      <c r="D26" s="1188">
        <v>620493.6</v>
      </c>
      <c r="E26" s="1195">
        <f t="shared" si="1"/>
        <v>2.695460906008194E-2</v>
      </c>
      <c r="F26" s="1170">
        <f t="shared" si="2"/>
        <v>50410729</v>
      </c>
      <c r="G26" s="1199">
        <f t="shared" si="3"/>
        <v>6.3907935275747729E-2</v>
      </c>
    </row>
    <row r="27" spans="1:7" ht="31.2" x14ac:dyDescent="0.3">
      <c r="A27" s="1198" t="s">
        <v>530</v>
      </c>
      <c r="B27" s="1109">
        <v>54537240.670000002</v>
      </c>
      <c r="C27" s="1195">
        <f t="shared" si="0"/>
        <v>7.1217673396356651E-2</v>
      </c>
      <c r="D27" s="1188">
        <v>779049.27</v>
      </c>
      <c r="E27" s="1195">
        <f t="shared" si="1"/>
        <v>3.3842361164389489E-2</v>
      </c>
      <c r="F27" s="1170">
        <f t="shared" si="2"/>
        <v>55316289.940000005</v>
      </c>
      <c r="G27" s="1199">
        <f t="shared" si="3"/>
        <v>7.0126934232195196E-2</v>
      </c>
    </row>
    <row r="28" spans="1:7" ht="31.2" x14ac:dyDescent="0.3">
      <c r="A28" s="1198" t="s">
        <v>531</v>
      </c>
      <c r="B28" s="1109">
        <v>258586.93</v>
      </c>
      <c r="C28" s="1195">
        <f t="shared" si="0"/>
        <v>3.37676774605079E-4</v>
      </c>
      <c r="D28" s="1188">
        <v>4011.48</v>
      </c>
      <c r="E28" s="1195">
        <f t="shared" si="1"/>
        <v>1.7426106434028895E-4</v>
      </c>
      <c r="F28" s="1170">
        <f t="shared" si="2"/>
        <v>262598.40999999997</v>
      </c>
      <c r="G28" s="1199">
        <f t="shared" si="3"/>
        <v>3.3290774647980713E-4</v>
      </c>
    </row>
    <row r="29" spans="1:7" x14ac:dyDescent="0.3">
      <c r="A29" s="1198" t="s">
        <v>532</v>
      </c>
      <c r="B29" s="1109">
        <v>0</v>
      </c>
      <c r="C29" s="1195">
        <f t="shared" si="0"/>
        <v>0</v>
      </c>
      <c r="D29" s="1188">
        <v>0</v>
      </c>
      <c r="E29" s="1195">
        <f t="shared" si="1"/>
        <v>0</v>
      </c>
      <c r="F29" s="1170">
        <f t="shared" si="2"/>
        <v>0</v>
      </c>
      <c r="G29" s="1199">
        <f t="shared" si="3"/>
        <v>0</v>
      </c>
    </row>
    <row r="30" spans="1:7" x14ac:dyDescent="0.3">
      <c r="A30" s="1198" t="s">
        <v>533</v>
      </c>
      <c r="B30" s="1109">
        <v>5.59</v>
      </c>
      <c r="C30" s="1195">
        <f t="shared" si="0"/>
        <v>7.299723810644226E-9</v>
      </c>
      <c r="D30" s="1188">
        <v>1533.98</v>
      </c>
      <c r="E30" s="1195">
        <f t="shared" si="1"/>
        <v>6.663699868295902E-5</v>
      </c>
      <c r="F30" s="1170">
        <f t="shared" si="2"/>
        <v>1539.57</v>
      </c>
      <c r="G30" s="1199">
        <f t="shared" si="3"/>
        <v>1.9517817310771863E-6</v>
      </c>
    </row>
    <row r="31" spans="1:7" ht="31.2" x14ac:dyDescent="0.3">
      <c r="A31" s="1198" t="s">
        <v>534</v>
      </c>
      <c r="B31" s="1109">
        <v>0</v>
      </c>
      <c r="C31" s="1195">
        <f t="shared" si="0"/>
        <v>0</v>
      </c>
      <c r="D31" s="1188">
        <v>0</v>
      </c>
      <c r="E31" s="1195">
        <f t="shared" si="1"/>
        <v>0</v>
      </c>
      <c r="F31" s="1170">
        <f t="shared" si="2"/>
        <v>0</v>
      </c>
      <c r="G31" s="1199">
        <f t="shared" si="3"/>
        <v>0</v>
      </c>
    </row>
    <row r="32" spans="1:7" x14ac:dyDescent="0.3">
      <c r="A32" s="1198" t="s">
        <v>535</v>
      </c>
      <c r="B32" s="1109">
        <v>21928098.289999999</v>
      </c>
      <c r="C32" s="1195">
        <f t="shared" si="0"/>
        <v>2.8634894670779953E-2</v>
      </c>
      <c r="D32" s="1188">
        <v>28434.39</v>
      </c>
      <c r="E32" s="1195">
        <f t="shared" si="1"/>
        <v>1.2352067230216449E-3</v>
      </c>
      <c r="F32" s="1170">
        <f t="shared" si="2"/>
        <v>21956532.68</v>
      </c>
      <c r="G32" s="1199">
        <f t="shared" si="3"/>
        <v>2.7835278267713204E-2</v>
      </c>
    </row>
    <row r="33" spans="1:7" ht="31.2" x14ac:dyDescent="0.3">
      <c r="A33" s="1198" t="s">
        <v>536</v>
      </c>
      <c r="B33" s="1109">
        <v>0</v>
      </c>
      <c r="C33" s="1195">
        <f t="shared" si="0"/>
        <v>0</v>
      </c>
      <c r="D33" s="1188">
        <v>0</v>
      </c>
      <c r="E33" s="1195">
        <f t="shared" si="1"/>
        <v>0</v>
      </c>
      <c r="F33" s="1170">
        <f t="shared" si="2"/>
        <v>0</v>
      </c>
      <c r="G33" s="1199">
        <f t="shared" si="3"/>
        <v>0</v>
      </c>
    </row>
    <row r="34" spans="1:7" ht="31.2" x14ac:dyDescent="0.3">
      <c r="A34" s="1198" t="s">
        <v>537</v>
      </c>
      <c r="B34" s="1109">
        <v>620998.34</v>
      </c>
      <c r="C34" s="1195">
        <f t="shared" si="0"/>
        <v>8.1093316079938076E-4</v>
      </c>
      <c r="D34" s="1188">
        <v>60798.94</v>
      </c>
      <c r="E34" s="1195">
        <f t="shared" si="1"/>
        <v>2.6411419214757066E-3</v>
      </c>
      <c r="F34" s="1170">
        <f t="shared" si="2"/>
        <v>681797.28</v>
      </c>
      <c r="G34" s="1199">
        <f t="shared" si="3"/>
        <v>8.6434489851199827E-4</v>
      </c>
    </row>
    <row r="35" spans="1:7" ht="31.2" x14ac:dyDescent="0.3">
      <c r="A35" s="1198" t="s">
        <v>538</v>
      </c>
      <c r="B35" s="1109">
        <v>0</v>
      </c>
      <c r="C35" s="1195">
        <f t="shared" si="0"/>
        <v>0</v>
      </c>
      <c r="D35" s="1189">
        <v>0</v>
      </c>
      <c r="E35" s="1195">
        <f t="shared" si="1"/>
        <v>0</v>
      </c>
      <c r="F35" s="1170">
        <f t="shared" si="2"/>
        <v>0</v>
      </c>
      <c r="G35" s="1199">
        <f t="shared" si="3"/>
        <v>0</v>
      </c>
    </row>
    <row r="36" spans="1:7" ht="31.2" x14ac:dyDescent="0.3">
      <c r="A36" s="1198" t="s">
        <v>539</v>
      </c>
      <c r="B36" s="1109">
        <v>3485607.62</v>
      </c>
      <c r="C36" s="1195">
        <f t="shared" si="0"/>
        <v>4.5516946222320127E-3</v>
      </c>
      <c r="D36" s="1188">
        <v>884.5</v>
      </c>
      <c r="E36" s="1195">
        <f t="shared" si="1"/>
        <v>3.8423203258893367E-5</v>
      </c>
      <c r="F36" s="1170">
        <f t="shared" si="2"/>
        <v>3486492.12</v>
      </c>
      <c r="G36" s="1199">
        <f t="shared" si="3"/>
        <v>4.4199819594825628E-3</v>
      </c>
    </row>
    <row r="37" spans="1:7" ht="31.2" x14ac:dyDescent="0.3">
      <c r="A37" s="1198" t="s">
        <v>540</v>
      </c>
      <c r="B37" s="1109">
        <v>2115</v>
      </c>
      <c r="C37" s="1195">
        <f t="shared" si="0"/>
        <v>2.7618811913260355E-6</v>
      </c>
      <c r="D37" s="1188">
        <v>0</v>
      </c>
      <c r="E37" s="1195">
        <f t="shared" si="1"/>
        <v>0</v>
      </c>
      <c r="F37" s="1170">
        <f t="shared" si="2"/>
        <v>2115</v>
      </c>
      <c r="G37" s="1199">
        <f t="shared" si="3"/>
        <v>2.6812800725061214E-6</v>
      </c>
    </row>
    <row r="38" spans="1:7" ht="31.2" x14ac:dyDescent="0.3">
      <c r="A38" s="1200" t="s">
        <v>541</v>
      </c>
      <c r="B38" s="1109">
        <v>0</v>
      </c>
      <c r="C38" s="1195">
        <f t="shared" si="0"/>
        <v>0</v>
      </c>
      <c r="D38" s="1187">
        <v>0</v>
      </c>
      <c r="E38" s="1195">
        <f t="shared" si="1"/>
        <v>0</v>
      </c>
      <c r="F38" s="1170">
        <f t="shared" si="2"/>
        <v>0</v>
      </c>
      <c r="G38" s="1199">
        <f t="shared" si="3"/>
        <v>0</v>
      </c>
    </row>
    <row r="39" spans="1:7" ht="31.8" thickBot="1" x14ac:dyDescent="0.35">
      <c r="A39" s="1200" t="s">
        <v>542</v>
      </c>
      <c r="B39" s="1187">
        <v>0</v>
      </c>
      <c r="C39" s="1195">
        <f t="shared" si="0"/>
        <v>0</v>
      </c>
      <c r="D39" s="1187">
        <v>0</v>
      </c>
      <c r="E39" s="1195">
        <f t="shared" si="1"/>
        <v>0</v>
      </c>
      <c r="F39" s="1170">
        <f t="shared" si="2"/>
        <v>0</v>
      </c>
      <c r="G39" s="1201">
        <f t="shared" si="3"/>
        <v>0</v>
      </c>
    </row>
    <row r="40" spans="1:7" ht="28.5" customHeight="1" thickBot="1" x14ac:dyDescent="0.35">
      <c r="A40" s="1202" t="s">
        <v>160</v>
      </c>
      <c r="B40" s="1203">
        <f>SUM(B3:B39)</f>
        <v>765782397.38999975</v>
      </c>
      <c r="C40" s="1204">
        <f t="shared" si="0"/>
        <v>1</v>
      </c>
      <c r="D40" s="1203">
        <f>SUM(D3:D39)</f>
        <v>23019944.330000002</v>
      </c>
      <c r="E40" s="1204">
        <f t="shared" si="1"/>
        <v>1</v>
      </c>
      <c r="F40" s="1203">
        <f>SUM(F3:F39)</f>
        <v>788802341.72000003</v>
      </c>
      <c r="G40" s="1205">
        <f t="shared" si="3"/>
        <v>1</v>
      </c>
    </row>
    <row r="41" spans="1:7" ht="21.75" customHeight="1" thickBot="1" x14ac:dyDescent="0.3">
      <c r="A41" s="1206" t="s">
        <v>543</v>
      </c>
      <c r="B41" s="1107">
        <v>23326859.109999999</v>
      </c>
      <c r="C41" s="1167"/>
      <c r="D41" s="1107">
        <v>3916346.08</v>
      </c>
      <c r="E41" s="1168"/>
      <c r="F41" s="1107">
        <f>B41+D41</f>
        <v>27243205.189999998</v>
      </c>
      <c r="G41" s="1186"/>
    </row>
    <row r="42" spans="1:7" ht="21.75" customHeight="1" x14ac:dyDescent="0.25">
      <c r="A42" s="1206" t="s">
        <v>500</v>
      </c>
      <c r="B42" s="1170">
        <v>20412.5</v>
      </c>
      <c r="C42" s="1171"/>
      <c r="D42" s="1170">
        <v>638331.73</v>
      </c>
      <c r="E42" s="1172"/>
      <c r="F42" s="1170">
        <f>B42+D42</f>
        <v>658744.23</v>
      </c>
      <c r="G42" s="1186"/>
    </row>
    <row r="43" spans="1:7" ht="23.25" customHeight="1" thickBot="1" x14ac:dyDescent="0.3">
      <c r="A43" s="1200" t="s">
        <v>501</v>
      </c>
      <c r="B43" s="1170">
        <v>0</v>
      </c>
      <c r="C43" s="1171"/>
      <c r="D43" s="1170">
        <v>15803.09</v>
      </c>
      <c r="E43" s="1172"/>
      <c r="F43" s="1170">
        <f>B43+D43</f>
        <v>15803.09</v>
      </c>
      <c r="G43" s="1185"/>
    </row>
    <row r="44" spans="1:7" ht="24.75" customHeight="1" thickBot="1" x14ac:dyDescent="0.3">
      <c r="A44" s="1202" t="s">
        <v>502</v>
      </c>
      <c r="B44" s="1203">
        <f>B41-B42</f>
        <v>23306446.609999999</v>
      </c>
      <c r="C44" s="1184"/>
      <c r="D44" s="1203">
        <f>D41-D42</f>
        <v>3278014.35</v>
      </c>
      <c r="E44" s="1184"/>
      <c r="F44" s="1203">
        <f>B44+D44</f>
        <v>26584460.960000001</v>
      </c>
      <c r="G44" s="1183"/>
    </row>
    <row r="45" spans="1:7" x14ac:dyDescent="0.3">
      <c r="B45" s="65"/>
      <c r="D45" s="65"/>
      <c r="F45" s="65"/>
    </row>
    <row r="46" spans="1:7" x14ac:dyDescent="0.3">
      <c r="B46" s="65"/>
      <c r="D46" s="65"/>
      <c r="F46" s="65"/>
    </row>
    <row r="47" spans="1:7" x14ac:dyDescent="0.3">
      <c r="B47" s="65"/>
      <c r="F47" s="65"/>
    </row>
    <row r="48" spans="1:7" x14ac:dyDescent="0.3">
      <c r="B48" s="65"/>
    </row>
    <row r="49" spans="2:2" x14ac:dyDescent="0.3">
      <c r="B49" s="65"/>
    </row>
    <row r="50" spans="2:2" x14ac:dyDescent="0.3">
      <c r="B50" s="65"/>
    </row>
  </sheetData>
  <mergeCells count="1">
    <mergeCell ref="A1:G1"/>
  </mergeCells>
  <printOptions horizontalCentered="1"/>
  <pageMargins left="0.17" right="0.17" top="0.55000000000000004" bottom="0.51" header="0.41" footer="0.51181102362204722"/>
  <pageSetup paperSize="9" scale="72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  <pageSetUpPr fitToPage="1"/>
  </sheetPr>
  <dimension ref="A1:L33"/>
  <sheetViews>
    <sheetView zoomScale="80" zoomScaleNormal="80" zoomScaleSheetLayoutView="75" workbookViewId="0">
      <pane xSplit="1" ySplit="2" topLeftCell="D3" activePane="bottomRight" state="frozen"/>
      <selection pane="topRight" activeCell="B1" sqref="B1"/>
      <selection pane="bottomLeft" activeCell="A3" sqref="A3"/>
      <selection pane="bottomRight" sqref="A1:I1"/>
    </sheetView>
  </sheetViews>
  <sheetFormatPr defaultColWidth="9.109375" defaultRowHeight="15.6" x14ac:dyDescent="0.3"/>
  <cols>
    <col min="1" max="1" width="19.88671875" style="1207" customWidth="1"/>
    <col min="2" max="2" width="18.44140625" style="108" customWidth="1"/>
    <col min="3" max="3" width="20.5546875" style="108" bestFit="1" customWidth="1"/>
    <col min="4" max="4" width="19.109375" style="108" customWidth="1"/>
    <col min="5" max="5" width="16.33203125" style="109" customWidth="1"/>
    <col min="6" max="6" width="18" style="17" customWidth="1"/>
    <col min="7" max="7" width="21.33203125" style="65" customWidth="1"/>
    <col min="8" max="8" width="19.6640625" style="17" customWidth="1"/>
    <col min="9" max="9" width="19.6640625" style="65" customWidth="1"/>
    <col min="10" max="10" width="18.109375" style="17" customWidth="1"/>
    <col min="11" max="11" width="18.88671875" style="17" customWidth="1"/>
    <col min="12" max="12" width="27.33203125" style="65" customWidth="1"/>
    <col min="13" max="15" width="9.109375" style="65"/>
    <col min="16" max="16" width="17.5546875" style="65" customWidth="1"/>
    <col min="17" max="16384" width="9.109375" style="65"/>
  </cols>
  <sheetData>
    <row r="1" spans="1:12" ht="52.5" customHeight="1" thickBot="1" x14ac:dyDescent="0.3">
      <c r="A1" s="1832" t="s">
        <v>705</v>
      </c>
      <c r="B1" s="1832"/>
      <c r="C1" s="1832"/>
      <c r="D1" s="1832"/>
      <c r="E1" s="1832"/>
      <c r="F1" s="1832"/>
      <c r="G1" s="1832"/>
      <c r="H1" s="1832"/>
      <c r="I1" s="1832"/>
      <c r="J1" s="1832" t="s">
        <v>678</v>
      </c>
      <c r="K1" s="1870"/>
      <c r="L1" s="1870"/>
    </row>
    <row r="2" spans="1:12" s="1224" customFormat="1" ht="100.5" customHeight="1" thickBot="1" x14ac:dyDescent="0.35">
      <c r="A2" s="1112" t="s">
        <v>149</v>
      </c>
      <c r="B2" s="1225" t="s">
        <v>544</v>
      </c>
      <c r="C2" s="1226" t="s">
        <v>545</v>
      </c>
      <c r="D2" s="1226" t="s">
        <v>546</v>
      </c>
      <c r="E2" s="1226" t="s">
        <v>547</v>
      </c>
      <c r="F2" s="1227" t="s">
        <v>548</v>
      </c>
      <c r="G2" s="1112" t="s">
        <v>549</v>
      </c>
      <c r="H2" s="1225" t="s">
        <v>550</v>
      </c>
      <c r="I2" s="1227" t="s">
        <v>551</v>
      </c>
      <c r="J2" s="1112" t="s">
        <v>677</v>
      </c>
      <c r="K2" s="1225" t="s">
        <v>552</v>
      </c>
      <c r="L2" s="1228" t="s">
        <v>676</v>
      </c>
    </row>
    <row r="3" spans="1:12" ht="35.25" customHeight="1" x14ac:dyDescent="0.3">
      <c r="A3" s="1221" t="s">
        <v>62</v>
      </c>
      <c r="B3" s="1540">
        <v>190253456.05000001</v>
      </c>
      <c r="C3" s="1219">
        <f>182320751.18+1835.97</f>
        <v>182322587.15000001</v>
      </c>
      <c r="D3" s="1230">
        <f t="shared" ref="D3:D22" si="0">B3-C3</f>
        <v>7930868.900000006</v>
      </c>
      <c r="E3" s="1218">
        <v>3506490.18</v>
      </c>
      <c r="F3" s="1219">
        <f>2378527.35+17945.9</f>
        <v>2396473.25</v>
      </c>
      <c r="G3" s="1229">
        <f t="shared" ref="G3:G22" si="1">E3-F3</f>
        <v>1110016.9300000002</v>
      </c>
      <c r="H3" s="1218">
        <f t="shared" ref="H3:H22" si="2">B3+E3</f>
        <v>193759946.23000002</v>
      </c>
      <c r="I3" s="1219">
        <f t="shared" ref="I3:I22" si="3">C3+F3</f>
        <v>184719060.40000001</v>
      </c>
      <c r="J3" s="1229">
        <f t="shared" ref="J3:J22" si="4">H3-I3</f>
        <v>9040885.8300000131</v>
      </c>
      <c r="K3" s="1218">
        <v>8110983.6600000001</v>
      </c>
      <c r="L3" s="1229">
        <f t="shared" ref="L3:L22" si="5">J3+K3</f>
        <v>17151869.490000013</v>
      </c>
    </row>
    <row r="4" spans="1:12" ht="35.25" customHeight="1" x14ac:dyDescent="0.3">
      <c r="A4" s="1221" t="s">
        <v>68</v>
      </c>
      <c r="B4" s="1218">
        <v>67378778.129999995</v>
      </c>
      <c r="C4" s="1219">
        <f>64461205.84+15.85</f>
        <v>64461221.690000005</v>
      </c>
      <c r="D4" s="1230">
        <f t="shared" si="0"/>
        <v>2917556.4399999902</v>
      </c>
      <c r="E4" s="1223">
        <v>884172.35</v>
      </c>
      <c r="F4" s="1219">
        <f>845187.02+19050.06</f>
        <v>864237.08000000007</v>
      </c>
      <c r="G4" s="1229">
        <f t="shared" si="1"/>
        <v>19935.269999999902</v>
      </c>
      <c r="H4" s="1218">
        <f t="shared" si="2"/>
        <v>68262950.479999989</v>
      </c>
      <c r="I4" s="1219">
        <f t="shared" si="3"/>
        <v>65325458.770000003</v>
      </c>
      <c r="J4" s="1229">
        <f t="shared" si="4"/>
        <v>2937491.709999986</v>
      </c>
      <c r="K4" s="1218">
        <v>0</v>
      </c>
      <c r="L4" s="1229">
        <f t="shared" si="5"/>
        <v>2937491.709999986</v>
      </c>
    </row>
    <row r="5" spans="1:12" ht="35.25" customHeight="1" x14ac:dyDescent="0.3">
      <c r="A5" s="1221" t="s">
        <v>46</v>
      </c>
      <c r="B5" s="1218">
        <v>32459297.77</v>
      </c>
      <c r="C5" s="1219">
        <f>32442418.09+0</f>
        <v>32442418.09</v>
      </c>
      <c r="D5" s="1230">
        <f t="shared" si="0"/>
        <v>16879.679999999702</v>
      </c>
      <c r="E5" s="1218">
        <v>332487.65999999997</v>
      </c>
      <c r="F5" s="1219">
        <f>329777.63+407.89</f>
        <v>330185.52</v>
      </c>
      <c r="G5" s="1229">
        <f t="shared" si="1"/>
        <v>2302.1399999999558</v>
      </c>
      <c r="H5" s="1218">
        <f t="shared" si="2"/>
        <v>32791785.43</v>
      </c>
      <c r="I5" s="1219">
        <f t="shared" si="3"/>
        <v>32772603.609999999</v>
      </c>
      <c r="J5" s="1229">
        <f t="shared" si="4"/>
        <v>19181.820000000298</v>
      </c>
      <c r="K5" s="1218">
        <v>140933.03</v>
      </c>
      <c r="L5" s="1229">
        <f t="shared" si="5"/>
        <v>160114.8500000003</v>
      </c>
    </row>
    <row r="6" spans="1:12" ht="35.25" customHeight="1" x14ac:dyDescent="0.3">
      <c r="A6" s="1221" t="s">
        <v>70</v>
      </c>
      <c r="B6" s="1218">
        <v>18146100.609999999</v>
      </c>
      <c r="C6" s="1219">
        <f>17689291.33+0</f>
        <v>17689291.329999998</v>
      </c>
      <c r="D6" s="1230">
        <f t="shared" si="0"/>
        <v>456809.28000000119</v>
      </c>
      <c r="E6" s="1218">
        <v>61833.54</v>
      </c>
      <c r="F6" s="1219">
        <f>50143.23+4240.11</f>
        <v>54383.340000000004</v>
      </c>
      <c r="G6" s="1229">
        <f t="shared" si="1"/>
        <v>7450.1999999999971</v>
      </c>
      <c r="H6" s="1218">
        <f t="shared" si="2"/>
        <v>18207934.149999999</v>
      </c>
      <c r="I6" s="1219">
        <f t="shared" si="3"/>
        <v>17743674.669999998</v>
      </c>
      <c r="J6" s="1229">
        <f t="shared" si="4"/>
        <v>464259.48000000045</v>
      </c>
      <c r="K6" s="1218">
        <v>331112.46000000002</v>
      </c>
      <c r="L6" s="1229">
        <f t="shared" si="5"/>
        <v>795371.94000000041</v>
      </c>
    </row>
    <row r="7" spans="1:12" ht="35.25" customHeight="1" x14ac:dyDescent="0.3">
      <c r="A7" s="1221" t="s">
        <v>72</v>
      </c>
      <c r="B7" s="1218">
        <v>23294920.199999999</v>
      </c>
      <c r="C7" s="1219">
        <f>23290128.8+0</f>
        <v>23290128.800000001</v>
      </c>
      <c r="D7" s="1230">
        <f t="shared" si="0"/>
        <v>4791.3999999985099</v>
      </c>
      <c r="E7" s="1218">
        <v>960371.27</v>
      </c>
      <c r="F7" s="1222">
        <f>855306.99+42745.52</f>
        <v>898052.51</v>
      </c>
      <c r="G7" s="1229">
        <f t="shared" si="1"/>
        <v>62318.760000000009</v>
      </c>
      <c r="H7" s="1218">
        <f t="shared" si="2"/>
        <v>24255291.469999999</v>
      </c>
      <c r="I7" s="1219">
        <f t="shared" si="3"/>
        <v>24188181.310000002</v>
      </c>
      <c r="J7" s="1229">
        <f t="shared" si="4"/>
        <v>67110.159999996424</v>
      </c>
      <c r="K7" s="1218">
        <v>-429094.65</v>
      </c>
      <c r="L7" s="1229">
        <f t="shared" si="5"/>
        <v>-361984.4900000036</v>
      </c>
    </row>
    <row r="8" spans="1:12" ht="35.25" customHeight="1" x14ac:dyDescent="0.3">
      <c r="A8" s="1221" t="s">
        <v>64</v>
      </c>
      <c r="B8" s="1218">
        <v>29702271.170000002</v>
      </c>
      <c r="C8" s="1219">
        <f>28937673.91+12697.86</f>
        <v>28950371.77</v>
      </c>
      <c r="D8" s="1230">
        <f t="shared" si="0"/>
        <v>751899.40000000224</v>
      </c>
      <c r="E8" s="1218">
        <v>146291.41</v>
      </c>
      <c r="F8" s="1219">
        <f>134677.75+3134.87</f>
        <v>137812.62</v>
      </c>
      <c r="G8" s="1229">
        <f t="shared" si="1"/>
        <v>8478.7900000000081</v>
      </c>
      <c r="H8" s="1218">
        <f t="shared" si="2"/>
        <v>29848562.580000002</v>
      </c>
      <c r="I8" s="1219">
        <f t="shared" si="3"/>
        <v>29088184.390000001</v>
      </c>
      <c r="J8" s="1229">
        <f t="shared" si="4"/>
        <v>760378.19000000134</v>
      </c>
      <c r="K8" s="1218">
        <v>0</v>
      </c>
      <c r="L8" s="1229">
        <f t="shared" si="5"/>
        <v>760378.19000000134</v>
      </c>
    </row>
    <row r="9" spans="1:12" ht="35.25" customHeight="1" x14ac:dyDescent="0.3">
      <c r="A9" s="1221" t="s">
        <v>293</v>
      </c>
      <c r="B9" s="1218">
        <v>30497868.199999999</v>
      </c>
      <c r="C9" s="1219">
        <f>29828099.81+6702.59</f>
        <v>29834802.399999999</v>
      </c>
      <c r="D9" s="1230">
        <f t="shared" si="0"/>
        <v>663065.80000000075</v>
      </c>
      <c r="E9" s="1218">
        <v>725033.32</v>
      </c>
      <c r="F9" s="1219">
        <f>623791.07+21390.82</f>
        <v>645181.8899999999</v>
      </c>
      <c r="G9" s="1229">
        <f t="shared" si="1"/>
        <v>79851.430000000051</v>
      </c>
      <c r="H9" s="1218">
        <f t="shared" si="2"/>
        <v>31222901.52</v>
      </c>
      <c r="I9" s="1219">
        <f t="shared" si="3"/>
        <v>30479984.289999999</v>
      </c>
      <c r="J9" s="1229">
        <f t="shared" si="4"/>
        <v>742917.23000000045</v>
      </c>
      <c r="K9" s="1218">
        <v>878877.91</v>
      </c>
      <c r="L9" s="1229">
        <f t="shared" si="5"/>
        <v>1621795.1400000006</v>
      </c>
    </row>
    <row r="10" spans="1:12" ht="35.25" customHeight="1" x14ac:dyDescent="0.3">
      <c r="A10" s="1221" t="s">
        <v>58</v>
      </c>
      <c r="B10" s="1218">
        <v>18300685.190000001</v>
      </c>
      <c r="C10" s="1219">
        <f>16706217.66+5024</f>
        <v>16711241.66</v>
      </c>
      <c r="D10" s="1230">
        <f t="shared" si="0"/>
        <v>1589443.5300000012</v>
      </c>
      <c r="E10" s="1218">
        <v>139035.76999999999</v>
      </c>
      <c r="F10" s="1219">
        <f>90458.2+10275.19</f>
        <v>100733.39</v>
      </c>
      <c r="G10" s="1229">
        <f t="shared" si="1"/>
        <v>38302.37999999999</v>
      </c>
      <c r="H10" s="1218">
        <f t="shared" si="2"/>
        <v>18439720.960000001</v>
      </c>
      <c r="I10" s="1219">
        <f t="shared" si="3"/>
        <v>16811975.050000001</v>
      </c>
      <c r="J10" s="1229">
        <f t="shared" si="4"/>
        <v>1627745.9100000001</v>
      </c>
      <c r="K10" s="1218">
        <v>527090.9</v>
      </c>
      <c r="L10" s="1229">
        <f t="shared" si="5"/>
        <v>2154836.81</v>
      </c>
    </row>
    <row r="11" spans="1:12" ht="35.25" customHeight="1" x14ac:dyDescent="0.3">
      <c r="A11" s="1221" t="s">
        <v>50</v>
      </c>
      <c r="B11" s="1218">
        <v>99843996.519999996</v>
      </c>
      <c r="C11" s="1219">
        <f>100716840.88+0</f>
        <v>100716840.88</v>
      </c>
      <c r="D11" s="1230">
        <f t="shared" si="0"/>
        <v>-872844.3599999994</v>
      </c>
      <c r="E11" s="1218">
        <v>7378497.3300000001</v>
      </c>
      <c r="F11" s="1219">
        <f>5896809.43+15803.09+299518.72</f>
        <v>6212131.2399999993</v>
      </c>
      <c r="G11" s="1229">
        <f t="shared" si="1"/>
        <v>1166366.0900000008</v>
      </c>
      <c r="H11" s="1218">
        <f t="shared" si="2"/>
        <v>107222493.84999999</v>
      </c>
      <c r="I11" s="1219">
        <f t="shared" si="3"/>
        <v>106928972.11999999</v>
      </c>
      <c r="J11" s="1229">
        <f t="shared" si="4"/>
        <v>293521.73000000417</v>
      </c>
      <c r="K11" s="1218">
        <v>0</v>
      </c>
      <c r="L11" s="1229">
        <f t="shared" si="5"/>
        <v>293521.73000000417</v>
      </c>
    </row>
    <row r="12" spans="1:12" ht="35.25" customHeight="1" x14ac:dyDescent="0.3">
      <c r="A12" s="1221" t="s">
        <v>52</v>
      </c>
      <c r="B12" s="1218">
        <v>72573505.140000001</v>
      </c>
      <c r="C12" s="1219">
        <f>69691001.14+48.76</f>
        <v>69691049.900000006</v>
      </c>
      <c r="D12" s="1230">
        <f t="shared" si="0"/>
        <v>2882455.2399999946</v>
      </c>
      <c r="E12" s="1218">
        <v>3466023.68</v>
      </c>
      <c r="F12" s="1219">
        <f>3302973.32+49552.49</f>
        <v>3352525.81</v>
      </c>
      <c r="G12" s="1229">
        <f t="shared" si="1"/>
        <v>113497.87000000011</v>
      </c>
      <c r="H12" s="1218">
        <f t="shared" si="2"/>
        <v>76039528.820000008</v>
      </c>
      <c r="I12" s="1219">
        <f t="shared" si="3"/>
        <v>73043575.710000008</v>
      </c>
      <c r="J12" s="1229">
        <f t="shared" si="4"/>
        <v>2995953.1099999994</v>
      </c>
      <c r="K12" s="1218">
        <v>0</v>
      </c>
      <c r="L12" s="1229">
        <f t="shared" si="5"/>
        <v>2995953.1099999994</v>
      </c>
    </row>
    <row r="13" spans="1:12" ht="35.25" customHeight="1" x14ac:dyDescent="0.3">
      <c r="A13" s="1221" t="s">
        <v>78</v>
      </c>
      <c r="B13" s="1218">
        <v>60077621.039999999</v>
      </c>
      <c r="C13" s="1219">
        <f>59041304.72+0</f>
        <v>59041304.719999999</v>
      </c>
      <c r="D13" s="1230">
        <f t="shared" si="0"/>
        <v>1036316.3200000003</v>
      </c>
      <c r="E13" s="1218">
        <v>4838637.07</v>
      </c>
      <c r="F13" s="1219">
        <f>4546339.76+56665.13</f>
        <v>4603004.8899999997</v>
      </c>
      <c r="G13" s="1229">
        <f t="shared" si="1"/>
        <v>235632.18000000063</v>
      </c>
      <c r="H13" s="1218">
        <f t="shared" si="2"/>
        <v>64916258.109999999</v>
      </c>
      <c r="I13" s="1219">
        <f t="shared" si="3"/>
        <v>63644309.609999999</v>
      </c>
      <c r="J13" s="1229">
        <f t="shared" si="4"/>
        <v>1271948.5</v>
      </c>
      <c r="K13" s="1218">
        <v>7672064.6200000001</v>
      </c>
      <c r="L13" s="1229">
        <f t="shared" si="5"/>
        <v>8944013.120000001</v>
      </c>
    </row>
    <row r="14" spans="1:12" ht="35.25" customHeight="1" x14ac:dyDescent="0.3">
      <c r="A14" s="1221" t="s">
        <v>56</v>
      </c>
      <c r="B14" s="1218">
        <v>14588904.619999999</v>
      </c>
      <c r="C14" s="1219">
        <f>11483379.51+68.1</f>
        <v>11483447.609999999</v>
      </c>
      <c r="D14" s="1230">
        <f t="shared" si="0"/>
        <v>3105457.01</v>
      </c>
      <c r="E14" s="1218">
        <v>98155.35</v>
      </c>
      <c r="F14" s="1219">
        <f>96639.47+228.4</f>
        <v>96867.87</v>
      </c>
      <c r="G14" s="1229">
        <f t="shared" si="1"/>
        <v>1287.4800000000105</v>
      </c>
      <c r="H14" s="1218">
        <f t="shared" si="2"/>
        <v>14687059.969999999</v>
      </c>
      <c r="I14" s="1219">
        <f t="shared" si="3"/>
        <v>11580315.479999999</v>
      </c>
      <c r="J14" s="1229">
        <f t="shared" si="4"/>
        <v>3106744.49</v>
      </c>
      <c r="K14" s="1218">
        <v>484828.35</v>
      </c>
      <c r="L14" s="1229">
        <f t="shared" si="5"/>
        <v>3591572.8400000003</v>
      </c>
    </row>
    <row r="15" spans="1:12" ht="35.25" customHeight="1" x14ac:dyDescent="0.3">
      <c r="A15" s="1221" t="s">
        <v>42</v>
      </c>
      <c r="B15" s="1218">
        <v>28896565.620000001</v>
      </c>
      <c r="C15" s="1219">
        <f>28134673.56+11.18</f>
        <v>28134684.739999998</v>
      </c>
      <c r="D15" s="1230">
        <f t="shared" si="0"/>
        <v>761880.88000000268</v>
      </c>
      <c r="E15" s="1218">
        <v>1135096</v>
      </c>
      <c r="F15" s="1219">
        <f>1115341.3+19032.37</f>
        <v>1134373.6700000002</v>
      </c>
      <c r="G15" s="1229">
        <f t="shared" si="1"/>
        <v>722.32999999984168</v>
      </c>
      <c r="H15" s="1218">
        <f t="shared" si="2"/>
        <v>30031661.620000001</v>
      </c>
      <c r="I15" s="1219">
        <f t="shared" si="3"/>
        <v>29269058.41</v>
      </c>
      <c r="J15" s="1229">
        <f t="shared" si="4"/>
        <v>762603.21000000089</v>
      </c>
      <c r="K15" s="1218">
        <v>0</v>
      </c>
      <c r="L15" s="1229">
        <f t="shared" si="5"/>
        <v>762603.21000000089</v>
      </c>
    </row>
    <row r="16" spans="1:12" ht="35.25" customHeight="1" x14ac:dyDescent="0.3">
      <c r="A16" s="1221" t="s">
        <v>48</v>
      </c>
      <c r="B16" s="1218">
        <v>36048588.390000001</v>
      </c>
      <c r="C16" s="1219">
        <f>35953753.39-3587.42</f>
        <v>35950165.969999999</v>
      </c>
      <c r="D16" s="1230">
        <f t="shared" si="0"/>
        <v>98422.420000001788</v>
      </c>
      <c r="E16" s="1218">
        <v>569862.78</v>
      </c>
      <c r="F16" s="1219">
        <f>491656.6+17212.23</f>
        <v>508868.82999999996</v>
      </c>
      <c r="G16" s="1229">
        <f t="shared" si="1"/>
        <v>60993.95000000007</v>
      </c>
      <c r="H16" s="1218">
        <f t="shared" si="2"/>
        <v>36618451.170000002</v>
      </c>
      <c r="I16" s="1219">
        <f t="shared" si="3"/>
        <v>36459034.799999997</v>
      </c>
      <c r="J16" s="1229">
        <f t="shared" si="4"/>
        <v>159416.37000000477</v>
      </c>
      <c r="K16" s="1218">
        <v>-487034.52</v>
      </c>
      <c r="L16" s="1229">
        <f t="shared" si="5"/>
        <v>-327618.14999999525</v>
      </c>
    </row>
    <row r="17" spans="1:12" ht="35.25" customHeight="1" x14ac:dyDescent="0.3">
      <c r="A17" s="1221" t="s">
        <v>54</v>
      </c>
      <c r="B17" s="1218">
        <v>20362862.600000001</v>
      </c>
      <c r="C17" s="1219">
        <f>20112430.31+540.81</f>
        <v>20112971.119999997</v>
      </c>
      <c r="D17" s="1230">
        <f t="shared" si="0"/>
        <v>249891.48000000417</v>
      </c>
      <c r="E17" s="1218">
        <v>2399280.69</v>
      </c>
      <c r="F17" s="1219">
        <f>2096776.76+54823.54</f>
        <v>2151600.2999999998</v>
      </c>
      <c r="G17" s="1229">
        <f t="shared" si="1"/>
        <v>247680.39000000013</v>
      </c>
      <c r="H17" s="1218">
        <f t="shared" si="2"/>
        <v>22762143.290000003</v>
      </c>
      <c r="I17" s="1219">
        <f t="shared" si="3"/>
        <v>22264571.419999998</v>
      </c>
      <c r="J17" s="1229">
        <f t="shared" si="4"/>
        <v>497571.87000000477</v>
      </c>
      <c r="K17" s="1218">
        <v>0</v>
      </c>
      <c r="L17" s="1229">
        <f t="shared" si="5"/>
        <v>497571.87000000477</v>
      </c>
    </row>
    <row r="18" spans="1:12" ht="35.25" customHeight="1" x14ac:dyDescent="0.3">
      <c r="A18" s="1221" t="s">
        <v>74</v>
      </c>
      <c r="B18" s="1218">
        <v>10810092.369999999</v>
      </c>
      <c r="C18" s="1219">
        <f>9868285.23+56.97</f>
        <v>9868342.2000000011</v>
      </c>
      <c r="D18" s="1230">
        <f t="shared" si="0"/>
        <v>941750.16999999806</v>
      </c>
      <c r="E18" s="1218">
        <v>26871.56</v>
      </c>
      <c r="F18" s="1219">
        <f>9532.6+2600.9</f>
        <v>12133.5</v>
      </c>
      <c r="G18" s="1229">
        <f t="shared" si="1"/>
        <v>14738.060000000001</v>
      </c>
      <c r="H18" s="1218">
        <f t="shared" si="2"/>
        <v>10836963.93</v>
      </c>
      <c r="I18" s="1219">
        <f t="shared" si="3"/>
        <v>9880475.7000000011</v>
      </c>
      <c r="J18" s="1229">
        <f t="shared" si="4"/>
        <v>956488.22999999858</v>
      </c>
      <c r="K18" s="1218">
        <v>0</v>
      </c>
      <c r="L18" s="1229">
        <f t="shared" si="5"/>
        <v>956488.22999999858</v>
      </c>
    </row>
    <row r="19" spans="1:12" ht="35.25" customHeight="1" x14ac:dyDescent="0.3">
      <c r="A19" s="1221" t="s">
        <v>76</v>
      </c>
      <c r="B19" s="1218">
        <v>6707656.7400000002</v>
      </c>
      <c r="C19" s="1219">
        <f>6551433.93+6.14</f>
        <v>6551440.0699999994</v>
      </c>
      <c r="D19" s="1230">
        <f t="shared" si="0"/>
        <v>156216.67000000086</v>
      </c>
      <c r="E19" s="1218">
        <v>90529.07</v>
      </c>
      <c r="F19" s="1219">
        <f>34466.84+8409.92</f>
        <v>42876.759999999995</v>
      </c>
      <c r="G19" s="1229">
        <f t="shared" si="1"/>
        <v>47652.310000000012</v>
      </c>
      <c r="H19" s="1218">
        <f t="shared" si="2"/>
        <v>6798185.8100000005</v>
      </c>
      <c r="I19" s="1219">
        <f t="shared" si="3"/>
        <v>6594316.8299999991</v>
      </c>
      <c r="J19" s="1229">
        <f t="shared" si="4"/>
        <v>203868.98000000138</v>
      </c>
      <c r="K19" s="1218">
        <v>0</v>
      </c>
      <c r="L19" s="1229">
        <f t="shared" si="5"/>
        <v>203868.98000000138</v>
      </c>
    </row>
    <row r="20" spans="1:12" ht="35.25" customHeight="1" x14ac:dyDescent="0.3">
      <c r="A20" s="1221" t="s">
        <v>553</v>
      </c>
      <c r="B20" s="1218">
        <v>6216898.8300000001</v>
      </c>
      <c r="C20" s="1219">
        <f>6027510.54+0.81</f>
        <v>6027511.3499999996</v>
      </c>
      <c r="D20" s="1230">
        <f t="shared" si="0"/>
        <v>189387.48000000045</v>
      </c>
      <c r="E20" s="1218">
        <v>38796.19</v>
      </c>
      <c r="F20" s="1219">
        <f>33709.08+763.13</f>
        <v>34472.21</v>
      </c>
      <c r="G20" s="1229">
        <f t="shared" si="1"/>
        <v>4323.9800000000032</v>
      </c>
      <c r="H20" s="1218">
        <f t="shared" si="2"/>
        <v>6255695.0200000005</v>
      </c>
      <c r="I20" s="1219">
        <f t="shared" si="3"/>
        <v>6061983.5599999996</v>
      </c>
      <c r="J20" s="1229">
        <f t="shared" si="4"/>
        <v>193711.46000000089</v>
      </c>
      <c r="K20" s="1218">
        <v>-796937.2</v>
      </c>
      <c r="L20" s="1229">
        <f t="shared" si="5"/>
        <v>-603225.73999999906</v>
      </c>
    </row>
    <row r="21" spans="1:12" ht="35.25" customHeight="1" x14ac:dyDescent="0.3">
      <c r="A21" s="1221" t="s">
        <v>152</v>
      </c>
      <c r="B21" s="1218">
        <v>14844375.720000001</v>
      </c>
      <c r="C21" s="1219">
        <f>14410431.93+1998.37</f>
        <v>14412430.299999999</v>
      </c>
      <c r="D21" s="1230">
        <f t="shared" si="0"/>
        <v>431945.42000000179</v>
      </c>
      <c r="E21" s="1218">
        <v>94722.93</v>
      </c>
      <c r="F21" s="1219">
        <f>55127.49+10335.93</f>
        <v>65463.42</v>
      </c>
      <c r="G21" s="1229">
        <f t="shared" si="1"/>
        <v>29259.509999999995</v>
      </c>
      <c r="H21" s="1218">
        <f t="shared" si="2"/>
        <v>14939098.65</v>
      </c>
      <c r="I21" s="1219">
        <f t="shared" si="3"/>
        <v>14477893.719999999</v>
      </c>
      <c r="J21" s="1229">
        <f t="shared" si="4"/>
        <v>461204.93000000156</v>
      </c>
      <c r="K21" s="1218">
        <v>-1995478.57</v>
      </c>
      <c r="L21" s="1229">
        <f t="shared" si="5"/>
        <v>-1534273.6399999985</v>
      </c>
    </row>
    <row r="22" spans="1:12" ht="35.25" customHeight="1" thickBot="1" x14ac:dyDescent="0.35">
      <c r="A22" s="1221" t="s">
        <v>60</v>
      </c>
      <c r="B22" s="1218">
        <v>8104810.5899999999</v>
      </c>
      <c r="C22" s="1220">
        <f>8115565.63+11.27</f>
        <v>8115576.8999999994</v>
      </c>
      <c r="D22" s="1230">
        <f t="shared" si="0"/>
        <v>-10766.30999999959</v>
      </c>
      <c r="E22" s="1218">
        <v>44102.26</v>
      </c>
      <c r="F22" s="1219">
        <f>32702.44+0.61</f>
        <v>32703.05</v>
      </c>
      <c r="G22" s="1229">
        <f t="shared" si="1"/>
        <v>11399.210000000003</v>
      </c>
      <c r="H22" s="1218">
        <f t="shared" si="2"/>
        <v>8148912.8499999996</v>
      </c>
      <c r="I22" s="1219">
        <f t="shared" si="3"/>
        <v>8148279.9499999993</v>
      </c>
      <c r="J22" s="1229">
        <f t="shared" si="4"/>
        <v>632.90000000037253</v>
      </c>
      <c r="K22" s="1218">
        <v>235502.82</v>
      </c>
      <c r="L22" s="1229">
        <f t="shared" si="5"/>
        <v>236135.72000000038</v>
      </c>
    </row>
    <row r="23" spans="1:12" s="1211" customFormat="1" ht="40.5" customHeight="1" thickBot="1" x14ac:dyDescent="0.35">
      <c r="A23" s="1231" t="s">
        <v>160</v>
      </c>
      <c r="B23" s="1215">
        <f t="shared" ref="B23:L23" si="6">SUM(B3:B22)</f>
        <v>789109255.50000012</v>
      </c>
      <c r="C23" s="1213">
        <f t="shared" si="6"/>
        <v>765807828.6500001</v>
      </c>
      <c r="D23" s="1133">
        <f t="shared" si="6"/>
        <v>23301426.850000005</v>
      </c>
      <c r="E23" s="1215">
        <f t="shared" si="6"/>
        <v>26936290.410000008</v>
      </c>
      <c r="F23" s="1213">
        <f t="shared" si="6"/>
        <v>23674081.150000006</v>
      </c>
      <c r="G23" s="1133">
        <f t="shared" si="6"/>
        <v>3262209.2600000016</v>
      </c>
      <c r="H23" s="1215">
        <f t="shared" si="6"/>
        <v>816045545.90999985</v>
      </c>
      <c r="I23" s="1212">
        <f t="shared" si="6"/>
        <v>789481909.80000007</v>
      </c>
      <c r="J23" s="1212">
        <f t="shared" si="6"/>
        <v>26563636.110000014</v>
      </c>
      <c r="K23" s="1212">
        <f t="shared" si="6"/>
        <v>14672848.810000002</v>
      </c>
      <c r="L23" s="1133">
        <f t="shared" si="6"/>
        <v>41236484.920000017</v>
      </c>
    </row>
    <row r="24" spans="1:12" s="1211" customFormat="1" ht="15.75" customHeight="1" thickBot="1" x14ac:dyDescent="0.35">
      <c r="A24" s="1217"/>
      <c r="B24" s="1212"/>
      <c r="C24" s="1216"/>
      <c r="D24" s="1212"/>
      <c r="E24" s="1212"/>
      <c r="F24" s="1212"/>
      <c r="G24" s="1215"/>
      <c r="H24" s="1215"/>
      <c r="I24" s="1214"/>
      <c r="J24" s="1213"/>
      <c r="K24" s="1212"/>
      <c r="L24" s="1133"/>
    </row>
    <row r="25" spans="1:12" ht="16.2" thickBot="1" x14ac:dyDescent="0.35">
      <c r="A25" s="1217" t="s">
        <v>675</v>
      </c>
      <c r="B25" s="1212">
        <v>785115132</v>
      </c>
      <c r="C25" s="1216">
        <v>770656054</v>
      </c>
      <c r="D25" s="1212">
        <v>14459078</v>
      </c>
      <c r="E25" s="1212">
        <v>35246499</v>
      </c>
      <c r="F25" s="1212">
        <v>31171264</v>
      </c>
      <c r="G25" s="1212">
        <v>4075236</v>
      </c>
      <c r="H25" s="1212">
        <v>820361632</v>
      </c>
      <c r="I25" s="1212">
        <v>801827318</v>
      </c>
      <c r="J25" s="1212">
        <v>18534314</v>
      </c>
      <c r="K25" s="1212">
        <v>14417820</v>
      </c>
      <c r="L25" s="1133">
        <v>32952134</v>
      </c>
    </row>
    <row r="26" spans="1:12" x14ac:dyDescent="0.3">
      <c r="A26" s="110" t="s">
        <v>673</v>
      </c>
      <c r="B26" s="108">
        <f t="shared" ref="B26:L26" si="7">B23-B25</f>
        <v>3994123.5000001192</v>
      </c>
      <c r="C26" s="108">
        <f t="shared" si="7"/>
        <v>-4848225.3499999046</v>
      </c>
      <c r="D26" s="108">
        <f t="shared" si="7"/>
        <v>8842348.8500000052</v>
      </c>
      <c r="E26" s="108">
        <f t="shared" si="7"/>
        <v>-8310208.5899999924</v>
      </c>
      <c r="F26" s="108">
        <f t="shared" si="7"/>
        <v>-7497182.849999994</v>
      </c>
      <c r="G26" s="108">
        <f t="shared" si="7"/>
        <v>-813026.73999999836</v>
      </c>
      <c r="H26" s="108">
        <f t="shared" si="7"/>
        <v>-4316086.0900001526</v>
      </c>
      <c r="I26" s="108">
        <f t="shared" si="7"/>
        <v>-12345408.199999928</v>
      </c>
      <c r="J26" s="108">
        <f t="shared" si="7"/>
        <v>8029322.1100000143</v>
      </c>
      <c r="K26" s="108">
        <f t="shared" si="7"/>
        <v>255028.81000000238</v>
      </c>
      <c r="L26" s="108">
        <f t="shared" si="7"/>
        <v>8284350.9200000167</v>
      </c>
    </row>
    <row r="27" spans="1:12" x14ac:dyDescent="0.3">
      <c r="A27" s="110"/>
      <c r="B27" s="1210">
        <f t="shared" ref="B27:L27" si="8">B26/B25</f>
        <v>5.0873092839587748E-3</v>
      </c>
      <c r="C27" s="1210">
        <f t="shared" si="8"/>
        <v>-6.2910364809771607E-3</v>
      </c>
      <c r="D27" s="1210">
        <f t="shared" si="8"/>
        <v>0.61154306311923934</v>
      </c>
      <c r="E27" s="1210">
        <f t="shared" si="8"/>
        <v>-0.23577401517240032</v>
      </c>
      <c r="F27" s="1210">
        <f t="shared" si="8"/>
        <v>-0.24051584337420498</v>
      </c>
      <c r="G27" s="1210">
        <f t="shared" si="8"/>
        <v>-0.19950421030831059</v>
      </c>
      <c r="H27" s="1210">
        <f t="shared" si="8"/>
        <v>-5.2611993560422298E-3</v>
      </c>
      <c r="I27" s="1210">
        <f t="shared" si="8"/>
        <v>-1.5396592162503409E-2</v>
      </c>
      <c r="J27" s="1210">
        <f t="shared" si="8"/>
        <v>0.43321388156044049</v>
      </c>
      <c r="K27" s="1210">
        <f t="shared" si="8"/>
        <v>1.7688444577613146E-2</v>
      </c>
      <c r="L27" s="1210">
        <f t="shared" si="8"/>
        <v>0.25140559697893972</v>
      </c>
    </row>
    <row r="28" spans="1:12" ht="16.2" thickBot="1" x14ac:dyDescent="0.35">
      <c r="A28" s="110"/>
      <c r="E28" s="108"/>
      <c r="F28" s="108"/>
      <c r="G28" s="108"/>
      <c r="H28" s="108"/>
      <c r="I28" s="108"/>
      <c r="J28" s="108"/>
      <c r="K28" s="108"/>
      <c r="L28" s="17"/>
    </row>
    <row r="29" spans="1:12" ht="16.2" thickBot="1" x14ac:dyDescent="0.35">
      <c r="A29" s="1217" t="s">
        <v>674</v>
      </c>
      <c r="B29" s="1212">
        <v>720545240.41999984</v>
      </c>
      <c r="C29" s="1216">
        <v>702747117.6400001</v>
      </c>
      <c r="D29" s="1212">
        <v>17798122.779999979</v>
      </c>
      <c r="E29" s="1212">
        <v>30668388.510000002</v>
      </c>
      <c r="F29" s="1212">
        <v>28041303.980999995</v>
      </c>
      <c r="G29" s="1212">
        <v>2627084.5290000001</v>
      </c>
      <c r="H29" s="1212">
        <v>751213628.93000019</v>
      </c>
      <c r="I29" s="1212">
        <v>730788421.62100017</v>
      </c>
      <c r="J29" s="1212">
        <v>20425207.309000008</v>
      </c>
      <c r="K29" s="1212">
        <v>22250540.729999997</v>
      </c>
      <c r="L29" s="1133">
        <v>42675748.039000012</v>
      </c>
    </row>
    <row r="30" spans="1:12" x14ac:dyDescent="0.3">
      <c r="A30" s="110" t="s">
        <v>673</v>
      </c>
      <c r="B30" s="108">
        <f t="shared" ref="B30:L30" si="9">B23-B29</f>
        <v>68564015.080000281</v>
      </c>
      <c r="C30" s="108">
        <f t="shared" si="9"/>
        <v>63060711.00999999</v>
      </c>
      <c r="D30" s="108">
        <f t="shared" si="9"/>
        <v>5503304.0700000264</v>
      </c>
      <c r="E30" s="108">
        <f t="shared" si="9"/>
        <v>-3732098.099999994</v>
      </c>
      <c r="F30" s="108">
        <f t="shared" si="9"/>
        <v>-4367222.8309999891</v>
      </c>
      <c r="G30" s="108">
        <f t="shared" si="9"/>
        <v>635124.73100000154</v>
      </c>
      <c r="H30" s="108">
        <f t="shared" si="9"/>
        <v>64831916.979999661</v>
      </c>
      <c r="I30" s="108">
        <f t="shared" si="9"/>
        <v>58693488.178999901</v>
      </c>
      <c r="J30" s="108">
        <f t="shared" si="9"/>
        <v>6138428.8010000065</v>
      </c>
      <c r="K30" s="108">
        <f t="shared" si="9"/>
        <v>-7577691.9199999943</v>
      </c>
      <c r="L30" s="108">
        <f t="shared" si="9"/>
        <v>-1439263.1189999953</v>
      </c>
    </row>
    <row r="31" spans="1:12" s="1209" customFormat="1" x14ac:dyDescent="0.3">
      <c r="A31" s="1232"/>
      <c r="B31" s="1210">
        <f t="shared" ref="B31:L31" si="10">B30/B23</f>
        <v>8.6887860713984841E-2</v>
      </c>
      <c r="C31" s="1210">
        <f t="shared" si="10"/>
        <v>8.2345346509667058E-2</v>
      </c>
      <c r="D31" s="1210">
        <f t="shared" si="10"/>
        <v>0.23617884455861229</v>
      </c>
      <c r="E31" s="1210">
        <f t="shared" si="10"/>
        <v>-0.1385527867123999</v>
      </c>
      <c r="F31" s="1210">
        <f t="shared" si="10"/>
        <v>-0.18447274905112793</v>
      </c>
      <c r="G31" s="1210">
        <f t="shared" si="10"/>
        <v>0.19469159712948678</v>
      </c>
      <c r="H31" s="1210">
        <f t="shared" si="10"/>
        <v>7.9446444263969865E-2</v>
      </c>
      <c r="I31" s="1210">
        <f t="shared" si="10"/>
        <v>7.4344310427415308E-2</v>
      </c>
      <c r="J31" s="1210">
        <f t="shared" si="10"/>
        <v>0.231083906419316</v>
      </c>
      <c r="K31" s="1210">
        <f t="shared" si="10"/>
        <v>-0.51644312690222516</v>
      </c>
      <c r="L31" s="1210">
        <f t="shared" si="10"/>
        <v>-3.4902662576410372E-2</v>
      </c>
    </row>
    <row r="32" spans="1:12" x14ac:dyDescent="0.3">
      <c r="E32" s="108"/>
      <c r="F32" s="108"/>
      <c r="G32" s="108"/>
      <c r="H32" s="108"/>
      <c r="I32" s="108"/>
      <c r="J32" s="108"/>
      <c r="K32" s="108"/>
    </row>
    <row r="33" spans="5:11" x14ac:dyDescent="0.3">
      <c r="E33" s="108"/>
      <c r="F33" s="108"/>
      <c r="G33" s="108"/>
      <c r="H33" s="108"/>
      <c r="I33" s="1208">
        <f>I29/I23*100</f>
        <v>92.565568957258478</v>
      </c>
      <c r="J33" s="108"/>
      <c r="K33" s="108"/>
    </row>
  </sheetData>
  <mergeCells count="2">
    <mergeCell ref="A1:I1"/>
    <mergeCell ref="J1:L1"/>
  </mergeCells>
  <conditionalFormatting sqref="G3:G22 D3:D22 J3:J22">
    <cfRule type="cellIs" dxfId="3" priority="3" stopIfTrue="1" operator="greaterThanOrEqual">
      <formula>0</formula>
    </cfRule>
    <cfRule type="cellIs" dxfId="2" priority="4" stopIfTrue="1" operator="lessThan">
      <formula>0</formula>
    </cfRule>
  </conditionalFormatting>
  <conditionalFormatting sqref="L3:L22">
    <cfRule type="cellIs" dxfId="1" priority="1" stopIfTrue="1" operator="greaterThanOrEqual">
      <formula>0</formula>
    </cfRule>
    <cfRule type="cellIs" dxfId="0" priority="2" stopIfTrue="1" operator="lessThan">
      <formula>0</formula>
    </cfRule>
  </conditionalFormatting>
  <printOptions horizontalCentered="1"/>
  <pageMargins left="0.35" right="0.2" top="0.28999999999999998" bottom="0.22" header="0.34" footer="0.19"/>
  <pageSetup paperSize="9" scale="59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  <pageSetUpPr fitToPage="1"/>
  </sheetPr>
  <dimension ref="A1:B43"/>
  <sheetViews>
    <sheetView zoomScale="80" zoomScaleNormal="80" workbookViewId="0">
      <pane xSplit="2" ySplit="2" topLeftCell="C3" activePane="bottomRight" state="frozen"/>
      <selection pane="topRight" activeCell="E1" sqref="E1"/>
      <selection pane="bottomLeft" activeCell="A3" sqref="A3"/>
      <selection pane="bottomRight" sqref="A1:B1"/>
    </sheetView>
  </sheetViews>
  <sheetFormatPr defaultColWidth="9.109375" defaultRowHeight="13.8" x14ac:dyDescent="0.25"/>
  <cols>
    <col min="1" max="1" width="62.5546875" style="1233" customWidth="1"/>
    <col min="2" max="2" width="28.5546875" style="1233" customWidth="1"/>
    <col min="3" max="3" width="22" style="1233" customWidth="1"/>
    <col min="4" max="16384" width="9.109375" style="1233"/>
  </cols>
  <sheetData>
    <row r="1" spans="1:2" ht="75" customHeight="1" thickBot="1" x14ac:dyDescent="0.3">
      <c r="A1" s="1871" t="s">
        <v>704</v>
      </c>
      <c r="B1" s="1871"/>
    </row>
    <row r="2" spans="1:2" ht="48" customHeight="1" thickBot="1" x14ac:dyDescent="0.3">
      <c r="A2" s="1245" t="s">
        <v>460</v>
      </c>
      <c r="B2" s="1244" t="s">
        <v>503</v>
      </c>
    </row>
    <row r="3" spans="1:2" ht="15.6" x14ac:dyDescent="0.25">
      <c r="A3" s="1243" t="s">
        <v>554</v>
      </c>
      <c r="B3" s="1541">
        <v>4126055</v>
      </c>
    </row>
    <row r="4" spans="1:2" ht="15.6" x14ac:dyDescent="0.25">
      <c r="A4" s="1240" t="s">
        <v>555</v>
      </c>
      <c r="B4" s="1242">
        <v>9350979</v>
      </c>
    </row>
    <row r="5" spans="1:2" ht="15.6" x14ac:dyDescent="0.25">
      <c r="A5" s="1240" t="s">
        <v>556</v>
      </c>
      <c r="B5" s="1242">
        <v>84271</v>
      </c>
    </row>
    <row r="6" spans="1:2" ht="15.6" x14ac:dyDescent="0.25">
      <c r="A6" s="1240" t="s">
        <v>557</v>
      </c>
      <c r="B6" s="1242">
        <v>3175100</v>
      </c>
    </row>
    <row r="7" spans="1:2" ht="15.6" x14ac:dyDescent="0.25">
      <c r="A7" s="1240" t="s">
        <v>558</v>
      </c>
      <c r="B7" s="1242">
        <v>4638</v>
      </c>
    </row>
    <row r="8" spans="1:2" ht="15.6" x14ac:dyDescent="0.25">
      <c r="A8" s="1240" t="s">
        <v>559</v>
      </c>
      <c r="B8" s="1242">
        <v>8861</v>
      </c>
    </row>
    <row r="9" spans="1:2" ht="15.6" x14ac:dyDescent="0.25">
      <c r="A9" s="1240" t="s">
        <v>560</v>
      </c>
      <c r="B9" s="1242">
        <v>4579041</v>
      </c>
    </row>
    <row r="10" spans="1:2" ht="15.6" x14ac:dyDescent="0.25">
      <c r="A10" s="1240" t="s">
        <v>561</v>
      </c>
      <c r="B10" s="1238">
        <v>16611248</v>
      </c>
    </row>
    <row r="11" spans="1:2" ht="15.6" x14ac:dyDescent="0.25">
      <c r="A11" s="1240" t="s">
        <v>562</v>
      </c>
      <c r="B11" s="1238">
        <v>5750698</v>
      </c>
    </row>
    <row r="12" spans="1:2" ht="15.6" x14ac:dyDescent="0.25">
      <c r="A12" s="1240" t="s">
        <v>563</v>
      </c>
      <c r="B12" s="1238">
        <v>165117</v>
      </c>
    </row>
    <row r="13" spans="1:2" ht="15.6" x14ac:dyDescent="0.25">
      <c r="A13" s="1240" t="s">
        <v>564</v>
      </c>
      <c r="B13" s="1238">
        <v>1046726</v>
      </c>
    </row>
    <row r="14" spans="1:2" ht="15.6" x14ac:dyDescent="0.25">
      <c r="A14" s="1240" t="s">
        <v>565</v>
      </c>
      <c r="B14" s="1238">
        <v>0</v>
      </c>
    </row>
    <row r="15" spans="1:2" ht="15.6" x14ac:dyDescent="0.25">
      <c r="A15" s="1240" t="s">
        <v>566</v>
      </c>
      <c r="B15" s="1238">
        <v>340</v>
      </c>
    </row>
    <row r="16" spans="1:2" ht="15.6" x14ac:dyDescent="0.25">
      <c r="A16" s="1240" t="s">
        <v>567</v>
      </c>
      <c r="B16" s="1238">
        <v>869992</v>
      </c>
    </row>
    <row r="17" spans="1:2" ht="15.6" x14ac:dyDescent="0.25">
      <c r="A17" s="1240" t="s">
        <v>568</v>
      </c>
      <c r="B17" s="1238">
        <v>284803</v>
      </c>
    </row>
    <row r="18" spans="1:2" ht="15.6" x14ac:dyDescent="0.25">
      <c r="A18" s="1240" t="s">
        <v>569</v>
      </c>
      <c r="B18" s="1238">
        <v>136</v>
      </c>
    </row>
    <row r="19" spans="1:2" ht="15.6" x14ac:dyDescent="0.25">
      <c r="A19" s="1240" t="s">
        <v>570</v>
      </c>
      <c r="B19" s="1238">
        <v>1008</v>
      </c>
    </row>
    <row r="20" spans="1:2" ht="15.6" x14ac:dyDescent="0.25">
      <c r="A20" s="1240" t="s">
        <v>571</v>
      </c>
      <c r="B20" s="1238">
        <v>1521</v>
      </c>
    </row>
    <row r="21" spans="1:2" ht="15.6" x14ac:dyDescent="0.25">
      <c r="A21" s="1240" t="s">
        <v>572</v>
      </c>
      <c r="B21" s="1238">
        <v>50</v>
      </c>
    </row>
    <row r="22" spans="1:2" ht="15.6" x14ac:dyDescent="0.25">
      <c r="A22" s="1240" t="s">
        <v>573</v>
      </c>
      <c r="B22" s="1238">
        <v>13</v>
      </c>
    </row>
    <row r="23" spans="1:2" ht="15.6" x14ac:dyDescent="0.25">
      <c r="A23" s="1240" t="s">
        <v>574</v>
      </c>
      <c r="B23" s="1238">
        <v>0</v>
      </c>
    </row>
    <row r="24" spans="1:2" ht="15.6" x14ac:dyDescent="0.25">
      <c r="A24" s="1240" t="s">
        <v>575</v>
      </c>
      <c r="B24" s="1238">
        <v>45</v>
      </c>
    </row>
    <row r="25" spans="1:2" ht="15.6" x14ac:dyDescent="0.25">
      <c r="A25" s="1240" t="s">
        <v>576</v>
      </c>
      <c r="B25" s="1238">
        <v>11348</v>
      </c>
    </row>
    <row r="26" spans="1:2" ht="15.6" x14ac:dyDescent="0.25">
      <c r="A26" s="1240" t="s">
        <v>577</v>
      </c>
      <c r="B26" s="1238">
        <v>1869716</v>
      </c>
    </row>
    <row r="27" spans="1:2" ht="15.6" x14ac:dyDescent="0.25">
      <c r="A27" s="1240" t="s">
        <v>578</v>
      </c>
      <c r="B27" s="1238">
        <v>1835290</v>
      </c>
    </row>
    <row r="28" spans="1:2" ht="31.2" x14ac:dyDescent="0.25">
      <c r="A28" s="1241" t="s">
        <v>579</v>
      </c>
      <c r="B28" s="1238">
        <v>0</v>
      </c>
    </row>
    <row r="29" spans="1:2" ht="15.6" x14ac:dyDescent="0.25">
      <c r="A29" s="1240" t="s">
        <v>580</v>
      </c>
      <c r="B29" s="1238">
        <v>0</v>
      </c>
    </row>
    <row r="30" spans="1:2" ht="15.6" x14ac:dyDescent="0.25">
      <c r="A30" s="1240" t="s">
        <v>581</v>
      </c>
      <c r="B30" s="1238">
        <v>0</v>
      </c>
    </row>
    <row r="31" spans="1:2" ht="15.6" x14ac:dyDescent="0.25">
      <c r="A31" s="1240" t="s">
        <v>582</v>
      </c>
      <c r="B31" s="1238">
        <v>0</v>
      </c>
    </row>
    <row r="32" spans="1:2" ht="15.6" x14ac:dyDescent="0.25">
      <c r="A32" s="1240" t="s">
        <v>583</v>
      </c>
      <c r="B32" s="1238">
        <v>1382197</v>
      </c>
    </row>
    <row r="33" spans="1:2" ht="15.6" x14ac:dyDescent="0.25">
      <c r="A33" s="1240" t="s">
        <v>584</v>
      </c>
      <c r="B33" s="1238">
        <v>0</v>
      </c>
    </row>
    <row r="34" spans="1:2" ht="15.6" x14ac:dyDescent="0.25">
      <c r="A34" s="1240" t="s">
        <v>537</v>
      </c>
      <c r="B34" s="1238">
        <v>366</v>
      </c>
    </row>
    <row r="35" spans="1:2" ht="15.6" x14ac:dyDescent="0.25">
      <c r="A35" s="1240" t="s">
        <v>585</v>
      </c>
      <c r="B35" s="1238">
        <v>0</v>
      </c>
    </row>
    <row r="36" spans="1:2" ht="15.6" x14ac:dyDescent="0.25">
      <c r="A36" s="1240" t="s">
        <v>586</v>
      </c>
      <c r="B36" s="1238">
        <v>382047</v>
      </c>
    </row>
    <row r="37" spans="1:2" ht="15.6" x14ac:dyDescent="0.25">
      <c r="A37" s="1240" t="s">
        <v>587</v>
      </c>
      <c r="B37" s="1238">
        <v>81230</v>
      </c>
    </row>
    <row r="38" spans="1:2" ht="15.6" x14ac:dyDescent="0.25">
      <c r="A38" s="1239" t="s">
        <v>541</v>
      </c>
      <c r="B38" s="1238">
        <v>0</v>
      </c>
    </row>
    <row r="39" spans="1:2" ht="16.2" thickBot="1" x14ac:dyDescent="0.3">
      <c r="A39" s="1237" t="s">
        <v>588</v>
      </c>
      <c r="B39" s="1236">
        <v>0</v>
      </c>
    </row>
    <row r="40" spans="1:2" ht="39.75" customHeight="1" thickBot="1" x14ac:dyDescent="0.3">
      <c r="A40" s="1235" t="s">
        <v>160</v>
      </c>
      <c r="B40" s="1234">
        <f>SUM(B3:B39)</f>
        <v>51622836</v>
      </c>
    </row>
    <row r="41" spans="1:2" ht="24.75" customHeight="1" x14ac:dyDescent="0.25"/>
    <row r="43" spans="1:2" ht="26.25" customHeight="1" x14ac:dyDescent="0.25"/>
  </sheetData>
  <mergeCells count="1">
    <mergeCell ref="A1:B1"/>
  </mergeCells>
  <pageMargins left="0.74803149606299213" right="0.24" top="0.77" bottom="0.77" header="0.51181102362204722" footer="0.51181102362204722"/>
  <pageSetup paperSize="9" scale="98" orientation="portrait" r:id="rId1"/>
  <headerFooter alignWithMargins="0"/>
  <rowBreaks count="1" manualBreakCount="1">
    <brk id="40" max="16383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  <pageSetUpPr fitToPage="1"/>
  </sheetPr>
  <dimension ref="A1:B38"/>
  <sheetViews>
    <sheetView zoomScale="80" zoomScaleNormal="80" workbookViewId="0">
      <pane xSplit="2" ySplit="2" topLeftCell="C3" activePane="bottomRight" state="frozen"/>
      <selection pane="topRight" activeCell="E1" sqref="E1"/>
      <selection pane="bottomLeft" activeCell="A3" sqref="A3"/>
      <selection pane="bottomRight" sqref="A1:B1"/>
    </sheetView>
  </sheetViews>
  <sheetFormatPr defaultColWidth="9.109375" defaultRowHeight="15.6" x14ac:dyDescent="0.3"/>
  <cols>
    <col min="1" max="1" width="62" style="1246" customWidth="1"/>
    <col min="2" max="2" width="25.6640625" style="1246" customWidth="1"/>
    <col min="3" max="16384" width="9.109375" style="1246"/>
  </cols>
  <sheetData>
    <row r="1" spans="1:2" ht="50.25" customHeight="1" thickBot="1" x14ac:dyDescent="0.35">
      <c r="A1" s="1872" t="s">
        <v>703</v>
      </c>
      <c r="B1" s="1872"/>
    </row>
    <row r="2" spans="1:2" s="1255" customFormat="1" ht="52.5" customHeight="1" thickBot="1" x14ac:dyDescent="0.35">
      <c r="A2" s="1542" t="s">
        <v>460</v>
      </c>
      <c r="B2" s="1543" t="s">
        <v>589</v>
      </c>
    </row>
    <row r="3" spans="1:2" ht="17.25" customHeight="1" x14ac:dyDescent="0.3">
      <c r="A3" s="1252" t="s">
        <v>464</v>
      </c>
      <c r="B3" s="1254">
        <v>5275190</v>
      </c>
    </row>
    <row r="4" spans="1:2" ht="17.25" customHeight="1" x14ac:dyDescent="0.3">
      <c r="A4" s="1252" t="s">
        <v>465</v>
      </c>
      <c r="B4" s="1254">
        <v>9814523</v>
      </c>
    </row>
    <row r="5" spans="1:2" ht="17.25" customHeight="1" x14ac:dyDescent="0.3">
      <c r="A5" s="1252" t="s">
        <v>466</v>
      </c>
      <c r="B5" s="1254">
        <v>30635</v>
      </c>
    </row>
    <row r="6" spans="1:2" ht="17.25" customHeight="1" x14ac:dyDescent="0.3">
      <c r="A6" s="1252" t="s">
        <v>590</v>
      </c>
      <c r="B6" s="1253">
        <v>0</v>
      </c>
    </row>
    <row r="7" spans="1:2" ht="17.25" customHeight="1" x14ac:dyDescent="0.3">
      <c r="A7" s="1252" t="s">
        <v>468</v>
      </c>
      <c r="B7" s="1251">
        <v>0</v>
      </c>
    </row>
    <row r="8" spans="1:2" ht="17.25" customHeight="1" x14ac:dyDescent="0.3">
      <c r="A8" s="1252" t="s">
        <v>469</v>
      </c>
      <c r="B8" s="1251">
        <v>0</v>
      </c>
    </row>
    <row r="9" spans="1:2" ht="17.25" customHeight="1" x14ac:dyDescent="0.3">
      <c r="A9" s="1252" t="s">
        <v>591</v>
      </c>
      <c r="B9" s="1251">
        <v>0</v>
      </c>
    </row>
    <row r="10" spans="1:2" ht="17.25" customHeight="1" x14ac:dyDescent="0.3">
      <c r="A10" s="1252" t="s">
        <v>471</v>
      </c>
      <c r="B10" s="1251">
        <v>0</v>
      </c>
    </row>
    <row r="11" spans="1:2" ht="17.25" customHeight="1" x14ac:dyDescent="0.3">
      <c r="A11" s="1252" t="s">
        <v>472</v>
      </c>
      <c r="B11" s="1251">
        <v>3533</v>
      </c>
    </row>
    <row r="12" spans="1:2" ht="17.25" customHeight="1" x14ac:dyDescent="0.3">
      <c r="A12" s="1252" t="s">
        <v>473</v>
      </c>
      <c r="B12" s="1251">
        <v>469</v>
      </c>
    </row>
    <row r="13" spans="1:2" ht="17.25" customHeight="1" x14ac:dyDescent="0.3">
      <c r="A13" s="1252" t="s">
        <v>474</v>
      </c>
      <c r="B13" s="1251">
        <v>0</v>
      </c>
    </row>
    <row r="14" spans="1:2" ht="17.25" customHeight="1" x14ac:dyDescent="0.3">
      <c r="A14" s="1252" t="s">
        <v>475</v>
      </c>
      <c r="B14" s="1251">
        <v>0</v>
      </c>
    </row>
    <row r="15" spans="1:2" ht="17.25" customHeight="1" x14ac:dyDescent="0.3">
      <c r="A15" s="1252" t="s">
        <v>476</v>
      </c>
      <c r="B15" s="1251">
        <v>17425</v>
      </c>
    </row>
    <row r="16" spans="1:2" ht="17.25" customHeight="1" x14ac:dyDescent="0.3">
      <c r="A16" s="1252" t="s">
        <v>477</v>
      </c>
      <c r="B16" s="1251">
        <v>42320</v>
      </c>
    </row>
    <row r="17" spans="1:2" ht="17.25" customHeight="1" x14ac:dyDescent="0.3">
      <c r="A17" s="1252" t="s">
        <v>478</v>
      </c>
      <c r="B17" s="1251">
        <v>0</v>
      </c>
    </row>
    <row r="18" spans="1:2" ht="17.25" customHeight="1" x14ac:dyDescent="0.3">
      <c r="A18" s="1252" t="s">
        <v>479</v>
      </c>
      <c r="B18" s="1251">
        <v>347</v>
      </c>
    </row>
    <row r="19" spans="1:2" ht="17.25" customHeight="1" x14ac:dyDescent="0.3">
      <c r="A19" s="1252" t="s">
        <v>592</v>
      </c>
      <c r="B19" s="1251">
        <v>0</v>
      </c>
    </row>
    <row r="20" spans="1:2" ht="17.25" customHeight="1" x14ac:dyDescent="0.3">
      <c r="A20" s="1252" t="s">
        <v>593</v>
      </c>
      <c r="B20" s="1251">
        <v>537</v>
      </c>
    </row>
    <row r="21" spans="1:2" ht="17.25" customHeight="1" x14ac:dyDescent="0.3">
      <c r="A21" s="1252" t="s">
        <v>594</v>
      </c>
      <c r="B21" s="1251">
        <v>0</v>
      </c>
    </row>
    <row r="22" spans="1:2" ht="17.25" customHeight="1" x14ac:dyDescent="0.3">
      <c r="A22" s="1252" t="s">
        <v>483</v>
      </c>
      <c r="B22" s="1251">
        <f>68443+1313753</f>
        <v>1382196</v>
      </c>
    </row>
    <row r="23" spans="1:2" ht="17.25" customHeight="1" x14ac:dyDescent="0.3">
      <c r="A23" s="1252" t="s">
        <v>595</v>
      </c>
      <c r="B23" s="1251">
        <v>115483</v>
      </c>
    </row>
    <row r="24" spans="1:2" ht="17.25" customHeight="1" x14ac:dyDescent="0.3">
      <c r="A24" s="1252" t="s">
        <v>596</v>
      </c>
      <c r="B24" s="1251">
        <v>0</v>
      </c>
    </row>
    <row r="25" spans="1:2" ht="17.25" customHeight="1" x14ac:dyDescent="0.3">
      <c r="A25" s="1252" t="s">
        <v>597</v>
      </c>
      <c r="B25" s="1251">
        <v>0</v>
      </c>
    </row>
    <row r="26" spans="1:2" ht="17.25" customHeight="1" x14ac:dyDescent="0.3">
      <c r="A26" s="1252" t="s">
        <v>487</v>
      </c>
      <c r="B26" s="1251">
        <v>0</v>
      </c>
    </row>
    <row r="27" spans="1:2" ht="17.25" customHeight="1" x14ac:dyDescent="0.3">
      <c r="A27" s="1252" t="s">
        <v>488</v>
      </c>
      <c r="B27" s="1251">
        <v>0</v>
      </c>
    </row>
    <row r="28" spans="1:2" ht="17.25" customHeight="1" x14ac:dyDescent="0.3">
      <c r="A28" s="1252" t="s">
        <v>489</v>
      </c>
      <c r="B28" s="1251">
        <v>0</v>
      </c>
    </row>
    <row r="29" spans="1:2" ht="17.25" customHeight="1" x14ac:dyDescent="0.3">
      <c r="A29" s="1252" t="s">
        <v>490</v>
      </c>
      <c r="B29" s="1251">
        <v>1318021</v>
      </c>
    </row>
    <row r="30" spans="1:2" ht="17.25" customHeight="1" x14ac:dyDescent="0.3">
      <c r="A30" s="1252" t="s">
        <v>598</v>
      </c>
      <c r="B30" s="1251">
        <v>0</v>
      </c>
    </row>
    <row r="31" spans="1:2" ht="17.25" customHeight="1" x14ac:dyDescent="0.3">
      <c r="A31" s="1252" t="s">
        <v>599</v>
      </c>
      <c r="B31" s="1251">
        <v>8616</v>
      </c>
    </row>
    <row r="32" spans="1:2" ht="17.25" customHeight="1" x14ac:dyDescent="0.3">
      <c r="A32" s="1252" t="s">
        <v>493</v>
      </c>
      <c r="B32" s="1251">
        <v>0</v>
      </c>
    </row>
    <row r="33" spans="1:2" ht="17.25" customHeight="1" x14ac:dyDescent="0.3">
      <c r="A33" s="1252" t="s">
        <v>494</v>
      </c>
      <c r="B33" s="1251">
        <v>15379</v>
      </c>
    </row>
    <row r="34" spans="1:2" ht="17.25" customHeight="1" x14ac:dyDescent="0.3">
      <c r="A34" s="1252" t="s">
        <v>495</v>
      </c>
      <c r="B34" s="1251">
        <v>0</v>
      </c>
    </row>
    <row r="35" spans="1:2" ht="17.25" customHeight="1" x14ac:dyDescent="0.3">
      <c r="A35" s="1252" t="s">
        <v>496</v>
      </c>
      <c r="B35" s="1251">
        <v>0</v>
      </c>
    </row>
    <row r="36" spans="1:2" ht="17.25" customHeight="1" x14ac:dyDescent="0.3">
      <c r="A36" s="1252" t="s">
        <v>600</v>
      </c>
      <c r="B36" s="1251">
        <v>0</v>
      </c>
    </row>
    <row r="37" spans="1:2" ht="17.25" customHeight="1" thickBot="1" x14ac:dyDescent="0.35">
      <c r="A37" s="1250" t="s">
        <v>601</v>
      </c>
      <c r="B37" s="1249">
        <v>40151246</v>
      </c>
    </row>
    <row r="38" spans="1:2" ht="33" customHeight="1" thickBot="1" x14ac:dyDescent="0.35">
      <c r="A38" s="1248" t="s">
        <v>463</v>
      </c>
      <c r="B38" s="1247">
        <f>SUM(B3:B37)</f>
        <v>58175920</v>
      </c>
    </row>
  </sheetData>
  <mergeCells count="1">
    <mergeCell ref="A1:B1"/>
  </mergeCells>
  <pageMargins left="0.74" right="0.48" top="0.74803149606299213" bottom="0.15748031496062992" header="2.204724409448819" footer="0.15748031496062992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  <pageSetUpPr fitToPage="1"/>
  </sheetPr>
  <dimension ref="A1:E23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D1"/>
    </sheetView>
  </sheetViews>
  <sheetFormatPr defaultColWidth="9.109375" defaultRowHeight="13.8" x14ac:dyDescent="0.25"/>
  <cols>
    <col min="1" max="1" width="31.5546875" style="1233" customWidth="1"/>
    <col min="2" max="2" width="25.5546875" style="1233" customWidth="1"/>
    <col min="3" max="3" width="27.109375" style="1233" customWidth="1"/>
    <col min="4" max="4" width="23.44140625" style="1233" customWidth="1"/>
    <col min="5" max="5" width="13" style="1233" customWidth="1"/>
    <col min="6" max="7" width="9.109375" style="1233"/>
    <col min="8" max="8" width="18.44140625" style="1233" customWidth="1"/>
    <col min="9" max="9" width="22" style="1233" customWidth="1"/>
    <col min="10" max="10" width="16.6640625" style="1233" customWidth="1"/>
    <col min="11" max="16384" width="9.109375" style="1233"/>
  </cols>
  <sheetData>
    <row r="1" spans="1:5" ht="74.25" customHeight="1" thickBot="1" x14ac:dyDescent="0.3">
      <c r="A1" s="1873" t="s">
        <v>983</v>
      </c>
      <c r="B1" s="1873"/>
      <c r="C1" s="1873"/>
      <c r="D1" s="1873"/>
    </row>
    <row r="2" spans="1:5" ht="80.25" customHeight="1" thickBot="1" x14ac:dyDescent="0.3">
      <c r="A2" s="1262" t="s">
        <v>149</v>
      </c>
      <c r="B2" s="1263" t="s">
        <v>602</v>
      </c>
      <c r="C2" s="1546" t="s">
        <v>603</v>
      </c>
      <c r="D2" s="1262" t="s">
        <v>546</v>
      </c>
    </row>
    <row r="3" spans="1:5" ht="15.6" x14ac:dyDescent="0.25">
      <c r="A3" s="1261" t="s">
        <v>62</v>
      </c>
      <c r="B3" s="1544">
        <v>17471329</v>
      </c>
      <c r="C3" s="1545">
        <v>14053260</v>
      </c>
      <c r="D3" s="1260">
        <f t="shared" ref="D3:D22" si="0">B3-C3</f>
        <v>3418069</v>
      </c>
    </row>
    <row r="4" spans="1:5" ht="15.6" x14ac:dyDescent="0.25">
      <c r="A4" s="1259" t="s">
        <v>68</v>
      </c>
      <c r="B4" s="1264">
        <v>2270095</v>
      </c>
      <c r="C4" s="1265">
        <v>2229544</v>
      </c>
      <c r="D4" s="1258">
        <f t="shared" si="0"/>
        <v>40551</v>
      </c>
      <c r="E4" s="18"/>
    </row>
    <row r="5" spans="1:5" ht="15.6" x14ac:dyDescent="0.25">
      <c r="A5" s="1259" t="s">
        <v>46</v>
      </c>
      <c r="B5" s="1264">
        <v>2769796</v>
      </c>
      <c r="C5" s="1265">
        <v>2766772</v>
      </c>
      <c r="D5" s="1258">
        <f t="shared" si="0"/>
        <v>3024</v>
      </c>
      <c r="E5" s="18"/>
    </row>
    <row r="6" spans="1:5" ht="15.6" x14ac:dyDescent="0.25">
      <c r="A6" s="1259" t="s">
        <v>70</v>
      </c>
      <c r="B6" s="1264">
        <v>590290</v>
      </c>
      <c r="C6" s="1265">
        <v>365410</v>
      </c>
      <c r="D6" s="1258">
        <f t="shared" si="0"/>
        <v>224880</v>
      </c>
      <c r="E6" s="18"/>
    </row>
    <row r="7" spans="1:5" ht="15.6" x14ac:dyDescent="0.25">
      <c r="A7" s="1259" t="s">
        <v>246</v>
      </c>
      <c r="B7" s="1264">
        <v>1304412</v>
      </c>
      <c r="C7" s="1265">
        <v>917733</v>
      </c>
      <c r="D7" s="1258">
        <f t="shared" si="0"/>
        <v>386679</v>
      </c>
    </row>
    <row r="8" spans="1:5" ht="15.6" x14ac:dyDescent="0.25">
      <c r="A8" s="1259" t="s">
        <v>64</v>
      </c>
      <c r="B8" s="1264">
        <v>2138108</v>
      </c>
      <c r="C8" s="1265">
        <v>1589679</v>
      </c>
      <c r="D8" s="1258">
        <f t="shared" si="0"/>
        <v>548429</v>
      </c>
      <c r="E8" s="18"/>
    </row>
    <row r="9" spans="1:5" ht="15.6" x14ac:dyDescent="0.25">
      <c r="A9" s="1259" t="s">
        <v>66</v>
      </c>
      <c r="B9" s="1264">
        <v>2129867</v>
      </c>
      <c r="C9" s="1265">
        <v>2051127</v>
      </c>
      <c r="D9" s="1258">
        <f t="shared" si="0"/>
        <v>78740</v>
      </c>
      <c r="E9" s="18"/>
    </row>
    <row r="10" spans="1:5" ht="15.6" x14ac:dyDescent="0.25">
      <c r="A10" s="1259" t="s">
        <v>58</v>
      </c>
      <c r="B10" s="1264">
        <v>689756</v>
      </c>
      <c r="C10" s="1265">
        <v>689756</v>
      </c>
      <c r="D10" s="1258">
        <f t="shared" si="0"/>
        <v>0</v>
      </c>
      <c r="E10" s="18"/>
    </row>
    <row r="11" spans="1:5" ht="15.6" x14ac:dyDescent="0.25">
      <c r="A11" s="1259" t="s">
        <v>50</v>
      </c>
      <c r="B11" s="1264">
        <v>9088363</v>
      </c>
      <c r="C11" s="1265">
        <f>7908737+9300</f>
        <v>7918037</v>
      </c>
      <c r="D11" s="1258">
        <f t="shared" si="0"/>
        <v>1170326</v>
      </c>
      <c r="E11" s="18"/>
    </row>
    <row r="12" spans="1:5" ht="15.6" x14ac:dyDescent="0.25">
      <c r="A12" s="1259" t="s">
        <v>52</v>
      </c>
      <c r="B12" s="1264">
        <v>6996861</v>
      </c>
      <c r="C12" s="1265">
        <v>7073175</v>
      </c>
      <c r="D12" s="1258">
        <f t="shared" si="0"/>
        <v>-76314</v>
      </c>
      <c r="E12" s="18"/>
    </row>
    <row r="13" spans="1:5" ht="15.6" x14ac:dyDescent="0.25">
      <c r="A13" s="1259" t="s">
        <v>78</v>
      </c>
      <c r="B13" s="1264">
        <v>4361362</v>
      </c>
      <c r="C13" s="1265">
        <v>4341649</v>
      </c>
      <c r="D13" s="1258">
        <f t="shared" si="0"/>
        <v>19713</v>
      </c>
      <c r="E13" s="18"/>
    </row>
    <row r="14" spans="1:5" ht="15.6" x14ac:dyDescent="0.25">
      <c r="A14" s="1259" t="s">
        <v>56</v>
      </c>
      <c r="B14" s="1264">
        <v>244306</v>
      </c>
      <c r="C14" s="1265">
        <v>104484</v>
      </c>
      <c r="D14" s="1258">
        <f t="shared" si="0"/>
        <v>139822</v>
      </c>
      <c r="E14" s="18"/>
    </row>
    <row r="15" spans="1:5" ht="15.6" x14ac:dyDescent="0.25">
      <c r="A15" s="1259" t="s">
        <v>42</v>
      </c>
      <c r="B15" s="1264">
        <v>3108690</v>
      </c>
      <c r="C15" s="1265">
        <v>2974146</v>
      </c>
      <c r="D15" s="1258">
        <f t="shared" si="0"/>
        <v>134544</v>
      </c>
      <c r="E15" s="18"/>
    </row>
    <row r="16" spans="1:5" ht="15.6" x14ac:dyDescent="0.25">
      <c r="A16" s="1259" t="s">
        <v>48</v>
      </c>
      <c r="B16" s="1264">
        <v>2221063</v>
      </c>
      <c r="C16" s="1265">
        <v>1659166</v>
      </c>
      <c r="D16" s="1258">
        <f t="shared" si="0"/>
        <v>561897</v>
      </c>
      <c r="E16" s="18"/>
    </row>
    <row r="17" spans="1:4" ht="15.6" x14ac:dyDescent="0.25">
      <c r="A17" s="1259" t="s">
        <v>54</v>
      </c>
      <c r="B17" s="1264">
        <v>1173567</v>
      </c>
      <c r="C17" s="1265">
        <v>1333810</v>
      </c>
      <c r="D17" s="1258">
        <f t="shared" si="0"/>
        <v>-160243</v>
      </c>
    </row>
    <row r="18" spans="1:4" ht="15.6" x14ac:dyDescent="0.25">
      <c r="A18" s="1259" t="s">
        <v>74</v>
      </c>
      <c r="B18" s="1264">
        <v>26113</v>
      </c>
      <c r="C18" s="1265">
        <v>26113</v>
      </c>
      <c r="D18" s="1258">
        <f t="shared" si="0"/>
        <v>0</v>
      </c>
    </row>
    <row r="19" spans="1:4" ht="15.6" x14ac:dyDescent="0.25">
      <c r="A19" s="1259" t="s">
        <v>76</v>
      </c>
      <c r="B19" s="1264">
        <v>20608</v>
      </c>
      <c r="C19" s="1265">
        <v>20608</v>
      </c>
      <c r="D19" s="1258">
        <f t="shared" si="0"/>
        <v>0</v>
      </c>
    </row>
    <row r="20" spans="1:4" ht="15.6" x14ac:dyDescent="0.25">
      <c r="A20" s="1259" t="s">
        <v>40</v>
      </c>
      <c r="B20" s="1264">
        <v>112934</v>
      </c>
      <c r="C20" s="1265">
        <v>108888</v>
      </c>
      <c r="D20" s="1258">
        <f t="shared" si="0"/>
        <v>4046</v>
      </c>
    </row>
    <row r="21" spans="1:4" ht="15.6" x14ac:dyDescent="0.25">
      <c r="A21" s="1259" t="s">
        <v>152</v>
      </c>
      <c r="B21" s="1264">
        <v>882228</v>
      </c>
      <c r="C21" s="1265">
        <f>758026+1739</f>
        <v>759765</v>
      </c>
      <c r="D21" s="1258">
        <f t="shared" si="0"/>
        <v>122463</v>
      </c>
    </row>
    <row r="22" spans="1:4" ht="16.2" thickBot="1" x14ac:dyDescent="0.3">
      <c r="A22" s="1257" t="s">
        <v>60</v>
      </c>
      <c r="B22" s="1264">
        <v>576171</v>
      </c>
      <c r="C22" s="1265">
        <v>650751</v>
      </c>
      <c r="D22" s="1256">
        <f t="shared" si="0"/>
        <v>-74580</v>
      </c>
    </row>
    <row r="23" spans="1:4" ht="30.75" customHeight="1" thickBot="1" x14ac:dyDescent="0.3">
      <c r="A23" s="1266" t="s">
        <v>160</v>
      </c>
      <c r="B23" s="1267">
        <f>SUM(B3:B22)</f>
        <v>58175919</v>
      </c>
      <c r="C23" s="1268">
        <f>SUM(C3:C22)</f>
        <v>51633873</v>
      </c>
      <c r="D23" s="1269">
        <f>SUM(D3:D22)</f>
        <v>6542046</v>
      </c>
    </row>
  </sheetData>
  <mergeCells count="1">
    <mergeCell ref="A1:D1"/>
  </mergeCells>
  <printOptions horizontalCentered="1"/>
  <pageMargins left="0.74803149606299213" right="0.74803149606299213" top="0.86614173228346458" bottom="0.55118110236220474" header="0.51181102362204722" footer="0.51181102362204722"/>
  <pageSetup paperSize="9" scale="80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  <pageSetUpPr fitToPage="1"/>
  </sheetPr>
  <dimension ref="A1:O25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5" sqref="A5"/>
      <selection pane="bottomRight" sqref="A1:M1"/>
    </sheetView>
  </sheetViews>
  <sheetFormatPr defaultColWidth="9.109375" defaultRowHeight="15.6" x14ac:dyDescent="0.3"/>
  <cols>
    <col min="1" max="1" width="8.88671875" style="1271" customWidth="1"/>
    <col min="2" max="2" width="22" style="1270" bestFit="1" customWidth="1"/>
    <col min="3" max="3" width="20.44140625" style="1270" customWidth="1"/>
    <col min="4" max="4" width="18.44140625" style="1270" bestFit="1" customWidth="1"/>
    <col min="5" max="5" width="17.88671875" style="1270" bestFit="1" customWidth="1"/>
    <col min="6" max="6" width="19.33203125" style="1270" bestFit="1" customWidth="1"/>
    <col min="7" max="7" width="19.109375" style="1270" bestFit="1" customWidth="1"/>
    <col min="8" max="8" width="18.5546875" style="1270" customWidth="1"/>
    <col min="9" max="9" width="19.44140625" style="1270" customWidth="1"/>
    <col min="10" max="10" width="17.88671875" style="1270" bestFit="1" customWidth="1"/>
    <col min="11" max="11" width="17.33203125" style="1270" bestFit="1" customWidth="1"/>
    <col min="12" max="12" width="18.6640625" style="1270" bestFit="1" customWidth="1"/>
    <col min="13" max="13" width="19" style="1270" customWidth="1"/>
    <col min="14" max="14" width="9.109375" style="1270"/>
    <col min="15" max="15" width="11.88671875" style="1270" bestFit="1" customWidth="1"/>
    <col min="16" max="16384" width="9.109375" style="1270"/>
  </cols>
  <sheetData>
    <row r="1" spans="1:15" ht="42.75" customHeight="1" thickBot="1" x14ac:dyDescent="0.35">
      <c r="A1" s="1874" t="s">
        <v>702</v>
      </c>
      <c r="B1" s="1874"/>
      <c r="C1" s="1874"/>
      <c r="D1" s="1874"/>
      <c r="E1" s="1874"/>
      <c r="F1" s="1874"/>
      <c r="G1" s="1874"/>
      <c r="H1" s="1874"/>
      <c r="I1" s="1874"/>
      <c r="J1" s="1874"/>
      <c r="K1" s="1874"/>
      <c r="L1" s="1874"/>
      <c r="M1" s="1874"/>
    </row>
    <row r="2" spans="1:15" ht="42" customHeight="1" thickBot="1" x14ac:dyDescent="0.35">
      <c r="A2" s="1875" t="s">
        <v>604</v>
      </c>
      <c r="B2" s="1877" t="s">
        <v>605</v>
      </c>
      <c r="C2" s="1878"/>
      <c r="D2" s="1878"/>
      <c r="E2" s="1878"/>
      <c r="F2" s="1878"/>
      <c r="G2" s="1879"/>
      <c r="H2" s="1877" t="s">
        <v>700</v>
      </c>
      <c r="I2" s="1878"/>
      <c r="J2" s="1878"/>
      <c r="K2" s="1878"/>
      <c r="L2" s="1878"/>
      <c r="M2" s="1879"/>
    </row>
    <row r="3" spans="1:15" ht="141" customHeight="1" thickBot="1" x14ac:dyDescent="0.35">
      <c r="A3" s="1876"/>
      <c r="B3" s="1277" t="s">
        <v>606</v>
      </c>
      <c r="C3" s="1278" t="s">
        <v>607</v>
      </c>
      <c r="D3" s="1278" t="s">
        <v>608</v>
      </c>
      <c r="E3" s="1278" t="s">
        <v>609</v>
      </c>
      <c r="F3" s="1279" t="s">
        <v>610</v>
      </c>
      <c r="G3" s="1280" t="s">
        <v>160</v>
      </c>
      <c r="H3" s="1277" t="s">
        <v>606</v>
      </c>
      <c r="I3" s="1278" t="s">
        <v>699</v>
      </c>
      <c r="J3" s="1278" t="s">
        <v>608</v>
      </c>
      <c r="K3" s="1278" t="s">
        <v>609</v>
      </c>
      <c r="L3" s="1281" t="s">
        <v>610</v>
      </c>
      <c r="M3" s="1282" t="s">
        <v>160</v>
      </c>
    </row>
    <row r="4" spans="1:15" ht="21" customHeight="1" x14ac:dyDescent="0.3">
      <c r="A4" s="1283" t="s">
        <v>698</v>
      </c>
      <c r="B4" s="1276">
        <v>29348061.620000001</v>
      </c>
      <c r="C4" s="1275">
        <v>56581763.649999999</v>
      </c>
      <c r="D4" s="1275">
        <v>10329920.33</v>
      </c>
      <c r="E4" s="1275">
        <v>1869317.1200000001</v>
      </c>
      <c r="F4" s="1275">
        <v>18352684.559999999</v>
      </c>
      <c r="G4" s="1284">
        <v>116481747.28</v>
      </c>
      <c r="H4" s="1276">
        <v>31970396.530000005</v>
      </c>
      <c r="I4" s="1275">
        <v>54508127.609999999</v>
      </c>
      <c r="J4" s="1275">
        <v>19937471.359999999</v>
      </c>
      <c r="K4" s="1275">
        <v>3111616.55</v>
      </c>
      <c r="L4" s="1274">
        <v>30016486.530000001</v>
      </c>
      <c r="M4" s="1273">
        <v>139544098.57999998</v>
      </c>
      <c r="O4" s="1272"/>
    </row>
    <row r="5" spans="1:15" ht="21" customHeight="1" x14ac:dyDescent="0.3">
      <c r="A5" s="1285" t="s">
        <v>697</v>
      </c>
      <c r="B5" s="1276">
        <v>16930797.84</v>
      </c>
      <c r="C5" s="1275">
        <v>24587361.440000001</v>
      </c>
      <c r="D5" s="1275">
        <v>1666585.05</v>
      </c>
      <c r="E5" s="1275">
        <v>1143503.8500000001</v>
      </c>
      <c r="F5" s="1275">
        <v>2817369.32</v>
      </c>
      <c r="G5" s="1284">
        <v>47145617.5</v>
      </c>
      <c r="H5" s="1276">
        <v>17942171.760000002</v>
      </c>
      <c r="I5" s="1275">
        <v>22226474.879999999</v>
      </c>
      <c r="J5" s="1275">
        <v>3136894.86</v>
      </c>
      <c r="K5" s="1275">
        <v>1744962.25</v>
      </c>
      <c r="L5" s="1274">
        <v>2542543.2599999998</v>
      </c>
      <c r="M5" s="1273">
        <v>47593047.009999998</v>
      </c>
      <c r="O5" s="1272"/>
    </row>
    <row r="6" spans="1:15" ht="21" customHeight="1" x14ac:dyDescent="0.3">
      <c r="A6" s="1285" t="s">
        <v>696</v>
      </c>
      <c r="B6" s="1276">
        <v>10544358.710000001</v>
      </c>
      <c r="C6" s="1275">
        <v>8853525.7300000004</v>
      </c>
      <c r="D6" s="1275">
        <v>1583823.13</v>
      </c>
      <c r="E6" s="1275">
        <v>667040.01</v>
      </c>
      <c r="F6" s="1275">
        <v>-3322.22</v>
      </c>
      <c r="G6" s="1284">
        <v>21645425.360000003</v>
      </c>
      <c r="H6" s="1276">
        <v>10632821.51</v>
      </c>
      <c r="I6" s="1275">
        <v>9149356.2300000004</v>
      </c>
      <c r="J6" s="1275">
        <v>4283700.0599999996</v>
      </c>
      <c r="K6" s="1275">
        <v>1007427.84</v>
      </c>
      <c r="L6" s="1274">
        <v>76438.720000000001</v>
      </c>
      <c r="M6" s="1273">
        <v>25149744.359999999</v>
      </c>
      <c r="O6" s="1272"/>
    </row>
    <row r="7" spans="1:15" ht="21" customHeight="1" x14ac:dyDescent="0.3">
      <c r="A7" s="1285" t="s">
        <v>695</v>
      </c>
      <c r="B7" s="1276">
        <v>4271698.66</v>
      </c>
      <c r="C7" s="1275">
        <v>4607371.0999999996</v>
      </c>
      <c r="D7" s="1275">
        <v>69132.56</v>
      </c>
      <c r="E7" s="1275">
        <v>325834.07</v>
      </c>
      <c r="F7" s="1275">
        <v>126575.53</v>
      </c>
      <c r="G7" s="1284">
        <v>9400611.9199999999</v>
      </c>
      <c r="H7" s="1276">
        <v>4546107.66</v>
      </c>
      <c r="I7" s="1275">
        <v>4501636.1900000004</v>
      </c>
      <c r="J7" s="1275">
        <v>180507.55</v>
      </c>
      <c r="K7" s="1275">
        <v>710229.76</v>
      </c>
      <c r="L7" s="1274">
        <v>394169.81</v>
      </c>
      <c r="M7" s="1273">
        <v>10332650.970000003</v>
      </c>
      <c r="O7" s="1272"/>
    </row>
    <row r="8" spans="1:15" ht="21" customHeight="1" x14ac:dyDescent="0.3">
      <c r="A8" s="1285" t="s">
        <v>694</v>
      </c>
      <c r="B8" s="1276">
        <v>8110679.8200000003</v>
      </c>
      <c r="C8" s="1275">
        <v>11338332.939999999</v>
      </c>
      <c r="D8" s="1275">
        <v>0</v>
      </c>
      <c r="E8" s="1275">
        <v>224204.69</v>
      </c>
      <c r="F8" s="1275">
        <v>1230561.3999999999</v>
      </c>
      <c r="G8" s="1284">
        <v>20903778.849999998</v>
      </c>
      <c r="H8" s="1276">
        <v>8234195.8200000003</v>
      </c>
      <c r="I8" s="1275">
        <v>18304696.359999996</v>
      </c>
      <c r="J8" s="1275">
        <v>1145854.5900000001</v>
      </c>
      <c r="K8" s="1275">
        <v>604133.18999999994</v>
      </c>
      <c r="L8" s="1274">
        <v>1337557.95</v>
      </c>
      <c r="M8" s="1273">
        <v>29626437.909999996</v>
      </c>
      <c r="O8" s="1272"/>
    </row>
    <row r="9" spans="1:15" ht="21" customHeight="1" x14ac:dyDescent="0.3">
      <c r="A9" s="1285" t="s">
        <v>693</v>
      </c>
      <c r="B9" s="1276">
        <v>18807901.620000001</v>
      </c>
      <c r="C9" s="1275">
        <v>5610877.6200000001</v>
      </c>
      <c r="D9" s="1275">
        <v>3776928.72</v>
      </c>
      <c r="E9" s="1275">
        <v>597907.82999999996</v>
      </c>
      <c r="F9" s="1275">
        <v>1770690.01</v>
      </c>
      <c r="G9" s="1284">
        <v>30564305.800000001</v>
      </c>
      <c r="H9" s="1276">
        <v>21472013.18</v>
      </c>
      <c r="I9" s="1275">
        <v>5581167.6200000001</v>
      </c>
      <c r="J9" s="1275">
        <v>5993698.0199999996</v>
      </c>
      <c r="K9" s="1275">
        <v>1218372.1299999999</v>
      </c>
      <c r="L9" s="1274">
        <v>2225748.2799999998</v>
      </c>
      <c r="M9" s="1273">
        <v>36490999.230000004</v>
      </c>
      <c r="O9" s="1272"/>
    </row>
    <row r="10" spans="1:15" ht="21" customHeight="1" x14ac:dyDescent="0.3">
      <c r="A10" s="1285" t="s">
        <v>692</v>
      </c>
      <c r="B10" s="1276">
        <v>11935970.07</v>
      </c>
      <c r="C10" s="1275">
        <v>2877599.48</v>
      </c>
      <c r="D10" s="1275">
        <v>180479.02</v>
      </c>
      <c r="E10" s="1275">
        <v>279336.3</v>
      </c>
      <c r="F10" s="1275">
        <v>171910.34</v>
      </c>
      <c r="G10" s="1284">
        <v>15445295.210000001</v>
      </c>
      <c r="H10" s="1276">
        <v>11910836.4</v>
      </c>
      <c r="I10" s="1275">
        <v>2877599.48</v>
      </c>
      <c r="J10" s="1275">
        <v>1236710.23</v>
      </c>
      <c r="K10" s="1275">
        <v>694864.26</v>
      </c>
      <c r="L10" s="1274">
        <v>1044575.93</v>
      </c>
      <c r="M10" s="1273">
        <v>17764586.300000001</v>
      </c>
      <c r="O10" s="1272"/>
    </row>
    <row r="11" spans="1:15" ht="21" customHeight="1" x14ac:dyDescent="0.3">
      <c r="A11" s="1285" t="s">
        <v>691</v>
      </c>
      <c r="B11" s="1276">
        <v>11614529.75</v>
      </c>
      <c r="C11" s="1275">
        <v>5761464.5999999996</v>
      </c>
      <c r="D11" s="1275">
        <v>316422.2</v>
      </c>
      <c r="E11" s="1275">
        <v>717303.23</v>
      </c>
      <c r="F11" s="1275">
        <v>677895.8</v>
      </c>
      <c r="G11" s="1284">
        <v>19087615.580000002</v>
      </c>
      <c r="H11" s="1276">
        <v>11614529.75</v>
      </c>
      <c r="I11" s="1275">
        <v>5761464.5999999996</v>
      </c>
      <c r="J11" s="1275">
        <v>844314.27</v>
      </c>
      <c r="K11" s="1275">
        <v>1227234.6499999999</v>
      </c>
      <c r="L11" s="1274">
        <v>764258.47</v>
      </c>
      <c r="M11" s="1273">
        <v>20211801.739999998</v>
      </c>
      <c r="O11" s="1272"/>
    </row>
    <row r="12" spans="1:15" ht="21" customHeight="1" x14ac:dyDescent="0.3">
      <c r="A12" s="1285" t="s">
        <v>690</v>
      </c>
      <c r="B12" s="1276">
        <v>37457449.689999998</v>
      </c>
      <c r="C12" s="1275">
        <v>67747283.200000003</v>
      </c>
      <c r="D12" s="1275">
        <v>16242786.42</v>
      </c>
      <c r="E12" s="1275">
        <v>5549350.2000000002</v>
      </c>
      <c r="F12" s="1275">
        <v>1085580.3999999999</v>
      </c>
      <c r="G12" s="1284">
        <v>128082449.91000001</v>
      </c>
      <c r="H12" s="1276">
        <v>37791117.549999997</v>
      </c>
      <c r="I12" s="1275">
        <v>63528373.450000003</v>
      </c>
      <c r="J12" s="1275">
        <v>23123105.969999999</v>
      </c>
      <c r="K12" s="1275">
        <v>6764074.7800000003</v>
      </c>
      <c r="L12" s="1274">
        <v>5013447.3099999996</v>
      </c>
      <c r="M12" s="1273">
        <v>136220119.06</v>
      </c>
      <c r="O12" s="1272"/>
    </row>
    <row r="13" spans="1:15" ht="21" customHeight="1" x14ac:dyDescent="0.3">
      <c r="A13" s="1285" t="s">
        <v>689</v>
      </c>
      <c r="B13" s="1276">
        <v>17658422.039999999</v>
      </c>
      <c r="C13" s="1275">
        <v>15504326.449999999</v>
      </c>
      <c r="D13" s="1275">
        <v>1362353.63</v>
      </c>
      <c r="E13" s="1275">
        <v>1569955.79</v>
      </c>
      <c r="F13" s="1275">
        <v>1321890.01</v>
      </c>
      <c r="G13" s="1284">
        <v>37416947.919999994</v>
      </c>
      <c r="H13" s="1276">
        <v>21527563.120000001</v>
      </c>
      <c r="I13" s="1275">
        <v>14291571.84</v>
      </c>
      <c r="J13" s="1275">
        <v>2846991.06</v>
      </c>
      <c r="K13" s="1275">
        <v>2370901.62</v>
      </c>
      <c r="L13" s="1274">
        <v>1410127.62</v>
      </c>
      <c r="M13" s="1273">
        <v>42447155.259999998</v>
      </c>
      <c r="O13" s="1272"/>
    </row>
    <row r="14" spans="1:15" ht="21" customHeight="1" x14ac:dyDescent="0.3">
      <c r="A14" s="1285" t="s">
        <v>688</v>
      </c>
      <c r="B14" s="1276">
        <v>25857410.84</v>
      </c>
      <c r="C14" s="1275">
        <v>33095967.41</v>
      </c>
      <c r="D14" s="1275">
        <v>1163572.01</v>
      </c>
      <c r="E14" s="1275">
        <v>2628923.9</v>
      </c>
      <c r="F14" s="1275">
        <v>1118718.3600000001</v>
      </c>
      <c r="G14" s="1284">
        <v>63864592.519999996</v>
      </c>
      <c r="H14" s="1276">
        <v>26213224.73</v>
      </c>
      <c r="I14" s="1275">
        <v>27150987.530000001</v>
      </c>
      <c r="J14" s="1275">
        <v>1336406.18</v>
      </c>
      <c r="K14" s="1275">
        <v>2165317.56</v>
      </c>
      <c r="L14" s="1274">
        <v>13321839.550000001</v>
      </c>
      <c r="M14" s="1273">
        <v>70187775.550000012</v>
      </c>
      <c r="O14" s="1272"/>
    </row>
    <row r="15" spans="1:15" ht="21" customHeight="1" x14ac:dyDescent="0.3">
      <c r="A15" s="1285" t="s">
        <v>687</v>
      </c>
      <c r="B15" s="1276">
        <v>3972507.82</v>
      </c>
      <c r="C15" s="1275">
        <v>2530240.6</v>
      </c>
      <c r="D15" s="1275">
        <v>408952.12</v>
      </c>
      <c r="E15" s="1275">
        <v>2089906.13</v>
      </c>
      <c r="F15" s="1275">
        <v>298132.58</v>
      </c>
      <c r="G15" s="1284">
        <v>9299739.25</v>
      </c>
      <c r="H15" s="1276">
        <v>3972439.7199999997</v>
      </c>
      <c r="I15" s="1275">
        <v>2530240.6</v>
      </c>
      <c r="J15" s="1275">
        <v>1242394.54</v>
      </c>
      <c r="K15" s="1275">
        <v>2921977.88</v>
      </c>
      <c r="L15" s="1274">
        <v>323613</v>
      </c>
      <c r="M15" s="1273">
        <v>10990665.74</v>
      </c>
      <c r="O15" s="1272"/>
    </row>
    <row r="16" spans="1:15" ht="21" customHeight="1" x14ac:dyDescent="0.3">
      <c r="A16" s="1285" t="s">
        <v>686</v>
      </c>
      <c r="B16" s="1276">
        <v>18101142.239999998</v>
      </c>
      <c r="C16" s="1275">
        <v>5813913.0800000001</v>
      </c>
      <c r="D16" s="1275">
        <v>768036.21</v>
      </c>
      <c r="E16" s="1275">
        <v>990466.89</v>
      </c>
      <c r="F16" s="1275">
        <v>991826.28</v>
      </c>
      <c r="G16" s="1284">
        <v>26665384.700000003</v>
      </c>
      <c r="H16" s="1276">
        <v>18692377.27</v>
      </c>
      <c r="I16" s="1275">
        <v>5736573.1799999997</v>
      </c>
      <c r="J16" s="1275">
        <v>1043311.35</v>
      </c>
      <c r="K16" s="1275">
        <v>1550358.27</v>
      </c>
      <c r="L16" s="1274">
        <v>1405594.39</v>
      </c>
      <c r="M16" s="1273">
        <v>28428214.460000001</v>
      </c>
      <c r="O16" s="1272"/>
    </row>
    <row r="17" spans="1:15" ht="21" customHeight="1" x14ac:dyDescent="0.3">
      <c r="A17" s="1285" t="s">
        <v>685</v>
      </c>
      <c r="B17" s="1276">
        <v>15555803.809999999</v>
      </c>
      <c r="C17" s="1275">
        <v>13782053.920000002</v>
      </c>
      <c r="D17" s="1275">
        <v>196116.82</v>
      </c>
      <c r="E17" s="1275">
        <v>1329461.7</v>
      </c>
      <c r="F17" s="1275">
        <v>3927496.93</v>
      </c>
      <c r="G17" s="1284">
        <v>34790933.18</v>
      </c>
      <c r="H17" s="1276">
        <v>15555803.809999999</v>
      </c>
      <c r="I17" s="1275">
        <v>13782053.920000002</v>
      </c>
      <c r="J17" s="1275">
        <v>1105647.82</v>
      </c>
      <c r="K17" s="1275">
        <v>5375305.2599999998</v>
      </c>
      <c r="L17" s="1274">
        <v>4064125.84</v>
      </c>
      <c r="M17" s="1273">
        <v>39882936.650000006</v>
      </c>
      <c r="O17" s="1272"/>
    </row>
    <row r="18" spans="1:15" ht="21" customHeight="1" x14ac:dyDescent="0.3">
      <c r="A18" s="1285" t="s">
        <v>684</v>
      </c>
      <c r="B18" s="1276">
        <v>10061382.41</v>
      </c>
      <c r="C18" s="1275">
        <v>5642429.7000000002</v>
      </c>
      <c r="D18" s="1275">
        <v>2957782.08</v>
      </c>
      <c r="E18" s="1275">
        <v>10257.629999999999</v>
      </c>
      <c r="F18" s="1275">
        <v>49799.73</v>
      </c>
      <c r="G18" s="1284">
        <v>18721651.549999997</v>
      </c>
      <c r="H18" s="1276">
        <v>10061382.41</v>
      </c>
      <c r="I18" s="1275">
        <v>5642429.7000000002</v>
      </c>
      <c r="J18" s="1275">
        <v>3754299.67</v>
      </c>
      <c r="K18" s="1275">
        <v>967718.14</v>
      </c>
      <c r="L18" s="1274">
        <v>6244389.1600000001</v>
      </c>
      <c r="M18" s="1273">
        <v>26670219.080000002</v>
      </c>
      <c r="O18" s="1272"/>
    </row>
    <row r="19" spans="1:15" ht="21" customHeight="1" x14ac:dyDescent="0.3">
      <c r="A19" s="1285" t="s">
        <v>683</v>
      </c>
      <c r="B19" s="1276">
        <v>7246501.0999999996</v>
      </c>
      <c r="C19" s="1275">
        <v>0</v>
      </c>
      <c r="D19" s="1275">
        <v>161655.64000000001</v>
      </c>
      <c r="E19" s="1275">
        <v>145483.60999999999</v>
      </c>
      <c r="F19" s="1275">
        <v>111640.59</v>
      </c>
      <c r="G19" s="1284">
        <v>7665280.9399999995</v>
      </c>
      <c r="H19" s="1276">
        <v>7246501.0999999996</v>
      </c>
      <c r="I19" s="1275">
        <v>0</v>
      </c>
      <c r="J19" s="1275">
        <v>385696.15</v>
      </c>
      <c r="K19" s="1275">
        <v>187129.46</v>
      </c>
      <c r="L19" s="1274">
        <v>99306.01</v>
      </c>
      <c r="M19" s="1273">
        <v>7918632.7199999997</v>
      </c>
      <c r="O19" s="1272"/>
    </row>
    <row r="20" spans="1:15" ht="21" customHeight="1" x14ac:dyDescent="0.3">
      <c r="A20" s="1285" t="s">
        <v>682</v>
      </c>
      <c r="B20" s="1276">
        <v>2637238.0699999998</v>
      </c>
      <c r="C20" s="1275">
        <v>1031109.37</v>
      </c>
      <c r="D20" s="1275">
        <v>170344.69</v>
      </c>
      <c r="E20" s="1275">
        <v>353310.74</v>
      </c>
      <c r="F20" s="1275">
        <v>0</v>
      </c>
      <c r="G20" s="1284">
        <v>4192002.87</v>
      </c>
      <c r="H20" s="1276">
        <v>2637238.0699999998</v>
      </c>
      <c r="I20" s="1275">
        <v>1031109.37</v>
      </c>
      <c r="J20" s="1275">
        <v>355477.68</v>
      </c>
      <c r="K20" s="1275">
        <v>272288.34999999998</v>
      </c>
      <c r="L20" s="1274">
        <v>-1731</v>
      </c>
      <c r="M20" s="1273">
        <v>4294382.47</v>
      </c>
      <c r="O20" s="1272"/>
    </row>
    <row r="21" spans="1:15" ht="21" customHeight="1" x14ac:dyDescent="0.3">
      <c r="A21" s="1285" t="s">
        <v>681</v>
      </c>
      <c r="B21" s="1276">
        <v>7049793.5999999996</v>
      </c>
      <c r="C21" s="1275">
        <v>643613.06999999995</v>
      </c>
      <c r="D21" s="1275">
        <v>151762.85999999999</v>
      </c>
      <c r="E21" s="1275">
        <v>122941.53</v>
      </c>
      <c r="F21" s="1275">
        <v>74950</v>
      </c>
      <c r="G21" s="1284">
        <v>8043061.0600000005</v>
      </c>
      <c r="H21" s="1276">
        <v>7049793.5999999996</v>
      </c>
      <c r="I21" s="1275">
        <v>643613.06999999995</v>
      </c>
      <c r="J21" s="1275">
        <v>561067.47</v>
      </c>
      <c r="K21" s="1275">
        <v>153814.79999999999</v>
      </c>
      <c r="L21" s="1274">
        <v>75617.740000000005</v>
      </c>
      <c r="M21" s="1273">
        <v>8483906.6799999997</v>
      </c>
      <c r="O21" s="1272"/>
    </row>
    <row r="22" spans="1:15" ht="21" customHeight="1" x14ac:dyDescent="0.3">
      <c r="A22" s="1285" t="s">
        <v>680</v>
      </c>
      <c r="B22" s="1276">
        <v>12580133.880000001</v>
      </c>
      <c r="C22" s="1275">
        <v>4074150.22</v>
      </c>
      <c r="D22" s="1275">
        <v>56685.3</v>
      </c>
      <c r="E22" s="1275">
        <v>426165.03</v>
      </c>
      <c r="F22" s="1275">
        <v>3092641.6</v>
      </c>
      <c r="G22" s="1284">
        <v>20229776.030000005</v>
      </c>
      <c r="H22" s="1276">
        <v>12638213.869999999</v>
      </c>
      <c r="I22" s="1275">
        <v>3783513.61</v>
      </c>
      <c r="J22" s="1275">
        <v>389931</v>
      </c>
      <c r="K22" s="1275">
        <v>644996.81000000006</v>
      </c>
      <c r="L22" s="1274">
        <v>3087240.9099999997</v>
      </c>
      <c r="M22" s="1273">
        <v>20543896.199999996</v>
      </c>
      <c r="O22" s="1272"/>
    </row>
    <row r="23" spans="1:15" ht="21" customHeight="1" thickBot="1" x14ac:dyDescent="0.35">
      <c r="A23" s="1286" t="s">
        <v>679</v>
      </c>
      <c r="B23" s="1276">
        <v>3753545.87</v>
      </c>
      <c r="C23" s="1275">
        <v>1854231.1</v>
      </c>
      <c r="D23" s="1275">
        <v>5627.38</v>
      </c>
      <c r="E23" s="1275">
        <v>107464</v>
      </c>
      <c r="F23" s="1275">
        <v>4086501.02</v>
      </c>
      <c r="G23" s="1284">
        <v>9807369.370000001</v>
      </c>
      <c r="H23" s="1276">
        <v>3913195.87</v>
      </c>
      <c r="I23" s="1275">
        <v>1047754.1</v>
      </c>
      <c r="J23" s="1275">
        <v>31283.55</v>
      </c>
      <c r="K23" s="1275">
        <v>358666</v>
      </c>
      <c r="L23" s="1274">
        <v>3931895.59</v>
      </c>
      <c r="M23" s="1273">
        <v>9282795.1099999994</v>
      </c>
      <c r="O23" s="1272"/>
    </row>
    <row r="24" spans="1:15" s="1272" customFormat="1" ht="27.75" customHeight="1" thickBot="1" x14ac:dyDescent="0.35">
      <c r="A24" s="1287" t="s">
        <v>116</v>
      </c>
      <c r="B24" s="1288">
        <f>SUM(B4:B23)</f>
        <v>273495329.45999998</v>
      </c>
      <c r="C24" s="1289">
        <f>SUM(C4:C23)</f>
        <v>271937614.68000001</v>
      </c>
      <c r="D24" s="1289">
        <f>SUM(D4:D23)</f>
        <v>41568966.169999994</v>
      </c>
      <c r="E24" s="1289">
        <f>SUM(E4:E23)</f>
        <v>21148134.25</v>
      </c>
      <c r="F24" s="1290">
        <f>SUM(F4:F23)</f>
        <v>41303542.24000001</v>
      </c>
      <c r="G24" s="1288">
        <v>649453586.79999995</v>
      </c>
      <c r="H24" s="1288">
        <v>285621923.73000002</v>
      </c>
      <c r="I24" s="1289">
        <v>262078743.34</v>
      </c>
      <c r="J24" s="1289">
        <v>72934763.38000001</v>
      </c>
      <c r="K24" s="1289">
        <v>34051389.560000002</v>
      </c>
      <c r="L24" s="1291">
        <v>77377245.069999993</v>
      </c>
      <c r="M24" s="1290">
        <v>732064065.08000016</v>
      </c>
    </row>
    <row r="25" spans="1:15" x14ac:dyDescent="0.3">
      <c r="B25" s="1271"/>
      <c r="C25" s="1271"/>
      <c r="D25" s="1271"/>
      <c r="E25" s="1271"/>
      <c r="F25" s="1271"/>
      <c r="G25" s="1271"/>
      <c r="H25" s="1271"/>
      <c r="I25" s="1271"/>
      <c r="J25" s="1271"/>
      <c r="K25" s="1271"/>
      <c r="L25" s="1271"/>
      <c r="M25" s="1271"/>
    </row>
  </sheetData>
  <mergeCells count="4">
    <mergeCell ref="A1:M1"/>
    <mergeCell ref="A2:A3"/>
    <mergeCell ref="B2:G2"/>
    <mergeCell ref="H2:M2"/>
  </mergeCells>
  <pageMargins left="0.2" right="0.19" top="0.54" bottom="0.51" header="0.31496062992125984" footer="0.31496062992125984"/>
  <pageSetup paperSize="9" scale="6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92D050"/>
    <pageSetUpPr fitToPage="1"/>
  </sheetPr>
  <dimension ref="A1:G2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F1"/>
    </sheetView>
  </sheetViews>
  <sheetFormatPr defaultColWidth="9.109375" defaultRowHeight="13.2" x14ac:dyDescent="0.25"/>
  <cols>
    <col min="1" max="6" width="26.6640625" style="1070" customWidth="1"/>
    <col min="7" max="16384" width="9.109375" style="1070"/>
  </cols>
  <sheetData>
    <row r="1" spans="1:7" ht="54" customHeight="1" thickBot="1" x14ac:dyDescent="0.3">
      <c r="A1" s="1880" t="s">
        <v>701</v>
      </c>
      <c r="B1" s="1880"/>
      <c r="C1" s="1880"/>
      <c r="D1" s="1880"/>
      <c r="E1" s="1880"/>
      <c r="F1" s="1880"/>
      <c r="G1" s="1071"/>
    </row>
    <row r="2" spans="1:7" ht="84.6" thickBot="1" x14ac:dyDescent="0.3">
      <c r="A2" s="1096" t="s">
        <v>604</v>
      </c>
      <c r="B2" s="1095" t="s">
        <v>611</v>
      </c>
      <c r="C2" s="1094" t="s">
        <v>612</v>
      </c>
      <c r="D2" s="1094" t="s">
        <v>613</v>
      </c>
      <c r="E2" s="1093" t="s">
        <v>614</v>
      </c>
      <c r="F2" s="1092" t="s">
        <v>615</v>
      </c>
      <c r="G2" s="1071"/>
    </row>
    <row r="3" spans="1:7" ht="15.6" x14ac:dyDescent="0.3">
      <c r="A3" s="1091" t="s">
        <v>62</v>
      </c>
      <c r="B3" s="1079">
        <v>102040</v>
      </c>
      <c r="C3" s="1083">
        <v>95860</v>
      </c>
      <c r="D3" s="1083"/>
      <c r="E3" s="1090"/>
      <c r="F3" s="1077">
        <f t="shared" ref="F3:F22" si="0">SUM(B3:E3)</f>
        <v>197900</v>
      </c>
      <c r="G3" s="1071"/>
    </row>
    <row r="4" spans="1:7" ht="15.6" x14ac:dyDescent="0.3">
      <c r="A4" s="1084" t="s">
        <v>68</v>
      </c>
      <c r="B4" s="1079">
        <v>31109</v>
      </c>
      <c r="C4" s="1083">
        <v>19515</v>
      </c>
      <c r="D4" s="1085"/>
      <c r="E4" s="1081"/>
      <c r="F4" s="1077">
        <f t="shared" si="0"/>
        <v>50624</v>
      </c>
      <c r="G4" s="1071"/>
    </row>
    <row r="5" spans="1:7" ht="15.6" x14ac:dyDescent="0.3">
      <c r="A5" s="1084" t="s">
        <v>46</v>
      </c>
      <c r="B5" s="1079">
        <v>40457</v>
      </c>
      <c r="C5" s="1083">
        <v>9534</v>
      </c>
      <c r="D5" s="1088" t="s">
        <v>616</v>
      </c>
      <c r="E5" s="1083">
        <v>40000</v>
      </c>
      <c r="F5" s="1077">
        <f t="shared" si="0"/>
        <v>89991</v>
      </c>
      <c r="G5" s="1071"/>
    </row>
    <row r="6" spans="1:7" ht="15.6" x14ac:dyDescent="0.3">
      <c r="A6" s="1084" t="s">
        <v>70</v>
      </c>
      <c r="B6" s="1079">
        <v>23778</v>
      </c>
      <c r="C6" s="1083">
        <v>0</v>
      </c>
      <c r="D6" s="1085"/>
      <c r="E6" s="1081"/>
      <c r="F6" s="1077">
        <f t="shared" si="0"/>
        <v>23778</v>
      </c>
      <c r="G6" s="1071"/>
    </row>
    <row r="7" spans="1:7" ht="15.6" x14ac:dyDescent="0.3">
      <c r="A7" s="1084" t="s">
        <v>72</v>
      </c>
      <c r="B7" s="1079">
        <v>10438</v>
      </c>
      <c r="C7" s="1083">
        <v>3697</v>
      </c>
      <c r="D7" s="1085"/>
      <c r="E7" s="1081"/>
      <c r="F7" s="1077">
        <f t="shared" si="0"/>
        <v>14135</v>
      </c>
      <c r="G7" s="1071"/>
    </row>
    <row r="8" spans="1:7" ht="15.6" x14ac:dyDescent="0.3">
      <c r="A8" s="1084" t="s">
        <v>64</v>
      </c>
      <c r="B8" s="1079">
        <v>32894</v>
      </c>
      <c r="C8" s="1083">
        <v>35306</v>
      </c>
      <c r="D8" s="1088" t="s">
        <v>672</v>
      </c>
      <c r="E8" s="1083">
        <v>80000</v>
      </c>
      <c r="F8" s="1077">
        <f t="shared" si="0"/>
        <v>148200</v>
      </c>
      <c r="G8" s="1071"/>
    </row>
    <row r="9" spans="1:7" ht="15.6" x14ac:dyDescent="0.3">
      <c r="A9" s="1084" t="s">
        <v>338</v>
      </c>
      <c r="B9" s="1079">
        <v>31713</v>
      </c>
      <c r="C9" s="1083">
        <v>64104</v>
      </c>
      <c r="D9" s="1088"/>
      <c r="E9" s="1083"/>
      <c r="F9" s="1077">
        <f t="shared" si="0"/>
        <v>95817</v>
      </c>
      <c r="G9" s="1071"/>
    </row>
    <row r="10" spans="1:7" ht="15.6" x14ac:dyDescent="0.3">
      <c r="A10" s="1084" t="s">
        <v>58</v>
      </c>
      <c r="B10" s="1079">
        <v>18797</v>
      </c>
      <c r="C10" s="1083">
        <v>0</v>
      </c>
      <c r="D10" s="1085"/>
      <c r="E10" s="1081"/>
      <c r="F10" s="1077">
        <f t="shared" si="0"/>
        <v>18797</v>
      </c>
      <c r="G10" s="1071"/>
    </row>
    <row r="11" spans="1:7" ht="15.6" x14ac:dyDescent="0.3">
      <c r="A11" s="1084" t="s">
        <v>50</v>
      </c>
      <c r="B11" s="1079">
        <v>58830</v>
      </c>
      <c r="C11" s="1083">
        <v>55424</v>
      </c>
      <c r="D11" s="1088"/>
      <c r="E11" s="1083"/>
      <c r="F11" s="1077">
        <f t="shared" si="0"/>
        <v>114254</v>
      </c>
      <c r="G11" s="1071"/>
    </row>
    <row r="12" spans="1:7" ht="15.6" x14ac:dyDescent="0.3">
      <c r="A12" s="1084" t="s">
        <v>52</v>
      </c>
      <c r="B12" s="1079">
        <v>50041</v>
      </c>
      <c r="C12" s="1083">
        <v>72723</v>
      </c>
      <c r="D12" s="1088"/>
      <c r="E12" s="1083"/>
      <c r="F12" s="1077">
        <f t="shared" si="0"/>
        <v>122764</v>
      </c>
      <c r="G12" s="1071"/>
    </row>
    <row r="13" spans="1:7" ht="15.6" x14ac:dyDescent="0.3">
      <c r="A13" s="1089" t="s">
        <v>78</v>
      </c>
      <c r="B13" s="1079">
        <v>40765</v>
      </c>
      <c r="C13" s="1083">
        <v>81230</v>
      </c>
      <c r="D13" s="1088" t="s">
        <v>617</v>
      </c>
      <c r="E13" s="1081">
        <f>40000-3000</f>
        <v>37000</v>
      </c>
      <c r="F13" s="1077">
        <f t="shared" si="0"/>
        <v>158995</v>
      </c>
      <c r="G13" s="1071"/>
    </row>
    <row r="14" spans="1:7" ht="15.6" x14ac:dyDescent="0.3">
      <c r="A14" s="1084" t="s">
        <v>56</v>
      </c>
      <c r="B14" s="1079">
        <v>9174</v>
      </c>
      <c r="C14" s="1083">
        <v>6042</v>
      </c>
      <c r="D14" s="1085"/>
      <c r="E14" s="1081"/>
      <c r="F14" s="1077">
        <f t="shared" si="0"/>
        <v>15216</v>
      </c>
      <c r="G14" s="1071"/>
    </row>
    <row r="15" spans="1:7" ht="15.6" x14ac:dyDescent="0.3">
      <c r="A15" s="1084" t="s">
        <v>42</v>
      </c>
      <c r="B15" s="1079">
        <v>38383</v>
      </c>
      <c r="C15" s="1083">
        <v>56594</v>
      </c>
      <c r="D15" s="1085"/>
      <c r="E15" s="1081"/>
      <c r="F15" s="1077">
        <f t="shared" si="0"/>
        <v>94977</v>
      </c>
      <c r="G15" s="1071"/>
    </row>
    <row r="16" spans="1:7" ht="15.6" x14ac:dyDescent="0.3">
      <c r="A16" s="1084" t="s">
        <v>48</v>
      </c>
      <c r="B16" s="1079">
        <v>30602</v>
      </c>
      <c r="C16" s="1083">
        <v>96956</v>
      </c>
      <c r="D16" s="1088"/>
      <c r="E16" s="1081"/>
      <c r="F16" s="1077">
        <f t="shared" si="0"/>
        <v>127558</v>
      </c>
      <c r="G16" s="1071"/>
    </row>
    <row r="17" spans="1:7" ht="15.6" x14ac:dyDescent="0.3">
      <c r="A17" s="1084" t="s">
        <v>54</v>
      </c>
      <c r="B17" s="1079">
        <v>11132</v>
      </c>
      <c r="C17" s="1083">
        <v>8467</v>
      </c>
      <c r="D17" s="1088"/>
      <c r="E17" s="1083"/>
      <c r="F17" s="1077">
        <f t="shared" si="0"/>
        <v>19599</v>
      </c>
      <c r="G17" s="1071"/>
    </row>
    <row r="18" spans="1:7" ht="15.6" x14ac:dyDescent="0.3">
      <c r="A18" s="1084" t="s">
        <v>74</v>
      </c>
      <c r="B18" s="1079">
        <v>5566</v>
      </c>
      <c r="C18" s="1083">
        <v>0</v>
      </c>
      <c r="D18" s="1088" t="s">
        <v>671</v>
      </c>
      <c r="E18" s="1081">
        <v>40000</v>
      </c>
      <c r="F18" s="1077">
        <f t="shared" si="0"/>
        <v>45566</v>
      </c>
      <c r="G18" s="1071"/>
    </row>
    <row r="19" spans="1:7" ht="15.6" x14ac:dyDescent="0.3">
      <c r="A19" s="1087" t="s">
        <v>76</v>
      </c>
      <c r="B19" s="1079">
        <v>3563</v>
      </c>
      <c r="C19" s="1083">
        <v>0</v>
      </c>
      <c r="D19" s="1085"/>
      <c r="E19" s="1081"/>
      <c r="F19" s="1077">
        <f t="shared" si="0"/>
        <v>3563</v>
      </c>
      <c r="G19" s="1071"/>
    </row>
    <row r="20" spans="1:7" ht="15.6" x14ac:dyDescent="0.3">
      <c r="A20" s="1086" t="s">
        <v>339</v>
      </c>
      <c r="B20" s="1079">
        <v>3319</v>
      </c>
      <c r="C20" s="1083">
        <v>0</v>
      </c>
      <c r="D20" s="1085"/>
      <c r="E20" s="1081"/>
      <c r="F20" s="1077">
        <f t="shared" si="0"/>
        <v>3319</v>
      </c>
      <c r="G20" s="1071"/>
    </row>
    <row r="21" spans="1:7" ht="15.6" x14ac:dyDescent="0.3">
      <c r="A21" s="1084" t="s">
        <v>152</v>
      </c>
      <c r="B21" s="1079">
        <v>15086</v>
      </c>
      <c r="C21" s="1083">
        <v>0</v>
      </c>
      <c r="D21" s="1082" t="s">
        <v>670</v>
      </c>
      <c r="E21" s="1081">
        <v>10000</v>
      </c>
      <c r="F21" s="1077">
        <f t="shared" si="0"/>
        <v>25086</v>
      </c>
      <c r="G21" s="1071"/>
    </row>
    <row r="22" spans="1:7" ht="16.2" thickBot="1" x14ac:dyDescent="0.35">
      <c r="A22" s="1080" t="s">
        <v>60</v>
      </c>
      <c r="B22" s="1079">
        <v>8313</v>
      </c>
      <c r="C22" s="1079">
        <v>6088</v>
      </c>
      <c r="D22" s="1079"/>
      <c r="E22" s="1078"/>
      <c r="F22" s="1077">
        <f t="shared" si="0"/>
        <v>14401</v>
      </c>
      <c r="G22" s="1071"/>
    </row>
    <row r="23" spans="1:7" ht="29.25" customHeight="1" thickBot="1" x14ac:dyDescent="0.35">
      <c r="A23" s="1076" t="s">
        <v>154</v>
      </c>
      <c r="B23" s="1075">
        <f>SUM(B3:B22)</f>
        <v>566000</v>
      </c>
      <c r="C23" s="1075">
        <f>SUM(C3:C22)</f>
        <v>611540</v>
      </c>
      <c r="D23" s="1075"/>
      <c r="E23" s="1074">
        <f>SUM(E3:E22)</f>
        <v>207000</v>
      </c>
      <c r="F23" s="1073">
        <f>SUM(F3:F22)</f>
        <v>1384540</v>
      </c>
      <c r="G23" s="1071"/>
    </row>
    <row r="24" spans="1:7" x14ac:dyDescent="0.25">
      <c r="A24" s="1071"/>
      <c r="B24" s="1071"/>
      <c r="C24" s="1071"/>
      <c r="D24" s="1071"/>
      <c r="E24" s="1071"/>
      <c r="F24" s="1071"/>
      <c r="G24" s="1071"/>
    </row>
    <row r="25" spans="1:7" x14ac:dyDescent="0.25">
      <c r="A25" s="1071"/>
      <c r="B25" s="1071"/>
      <c r="C25" s="1071"/>
      <c r="D25" s="1071"/>
      <c r="E25" s="1072"/>
      <c r="F25" s="1071"/>
      <c r="G25" s="1071"/>
    </row>
    <row r="26" spans="1:7" x14ac:dyDescent="0.25">
      <c r="A26" s="1071"/>
      <c r="B26" s="1071"/>
      <c r="C26" s="1071"/>
      <c r="D26" s="1071"/>
      <c r="E26" s="1071"/>
      <c r="F26" s="1071"/>
      <c r="G26" s="1071"/>
    </row>
    <row r="27" spans="1:7" x14ac:dyDescent="0.25">
      <c r="A27" s="1071"/>
      <c r="B27" s="1071"/>
      <c r="C27" s="1071"/>
      <c r="D27" s="1071"/>
      <c r="E27" s="1071"/>
      <c r="F27" s="1071"/>
      <c r="G27" s="1071"/>
    </row>
    <row r="28" spans="1:7" x14ac:dyDescent="0.25">
      <c r="A28" s="1071"/>
      <c r="B28" s="1071"/>
      <c r="C28" s="1071"/>
      <c r="D28" s="1071"/>
      <c r="E28" s="1071"/>
      <c r="F28" s="1071"/>
      <c r="G28" s="1071"/>
    </row>
    <row r="29" spans="1:7" x14ac:dyDescent="0.25">
      <c r="A29" s="1071"/>
      <c r="B29" s="1071"/>
      <c r="C29" s="1071"/>
      <c r="D29" s="1071"/>
      <c r="E29" s="1071"/>
      <c r="F29" s="1071"/>
      <c r="G29" s="107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Q61"/>
  <sheetViews>
    <sheetView showGridLines="0" zoomScale="80" zoomScaleNormal="80" workbookViewId="0">
      <selection sqref="A1:V1"/>
    </sheetView>
  </sheetViews>
  <sheetFormatPr defaultColWidth="9.109375" defaultRowHeight="14.4" x14ac:dyDescent="0.3"/>
  <cols>
    <col min="1" max="1" width="13.33203125" style="243" customWidth="1"/>
    <col min="2" max="3" width="11.33203125" style="36" bestFit="1" customWidth="1"/>
    <col min="4" max="4" width="8.6640625" style="36" bestFit="1" customWidth="1"/>
    <col min="5" max="5" width="7.6640625" style="36" bestFit="1" customWidth="1"/>
    <col min="6" max="7" width="11.33203125" style="36" bestFit="1" customWidth="1"/>
    <col min="8" max="8" width="9.109375" style="36" customWidth="1"/>
    <col min="9" max="9" width="9.44140625" style="36" customWidth="1"/>
    <col min="10" max="11" width="11.33203125" style="36" bestFit="1" customWidth="1"/>
    <col min="12" max="12" width="9.44140625" style="36" customWidth="1"/>
    <col min="13" max="14" width="8.109375" style="36" customWidth="1"/>
    <col min="15" max="16" width="9.109375" style="36" bestFit="1" customWidth="1"/>
    <col min="17" max="17" width="8.109375" style="36" customWidth="1"/>
    <col min="18" max="18" width="8.6640625" style="36" bestFit="1" customWidth="1"/>
    <col min="19" max="19" width="9.44140625" style="36" customWidth="1"/>
    <col min="20" max="20" width="8.5546875" style="36" customWidth="1"/>
    <col min="21" max="16384" width="9.109375" style="243"/>
  </cols>
  <sheetData>
    <row r="1" spans="1:43" ht="21.75" customHeight="1" x14ac:dyDescent="0.3">
      <c r="A1" s="1614" t="s">
        <v>111</v>
      </c>
      <c r="B1" s="1614"/>
      <c r="C1" s="1614"/>
      <c r="D1" s="1614"/>
      <c r="E1" s="1614"/>
      <c r="F1" s="1614"/>
      <c r="G1" s="1614"/>
      <c r="H1" s="1614"/>
      <c r="I1" s="1614"/>
      <c r="J1" s="1614"/>
      <c r="K1" s="1614"/>
      <c r="L1" s="1614"/>
      <c r="M1" s="1614"/>
      <c r="N1" s="1614"/>
      <c r="O1" s="1614"/>
      <c r="P1" s="1614"/>
      <c r="Q1" s="1614"/>
      <c r="R1" s="1614"/>
      <c r="S1" s="1614"/>
      <c r="T1" s="1614"/>
      <c r="U1" s="1614"/>
      <c r="V1" s="1614"/>
      <c r="W1" s="193"/>
      <c r="X1" s="193"/>
      <c r="Y1" s="193"/>
      <c r="Z1" s="193"/>
      <c r="AA1" s="193"/>
      <c r="AB1" s="193"/>
      <c r="AC1" s="193"/>
    </row>
    <row r="2" spans="1:43" ht="15" thickBot="1" x14ac:dyDescent="0.35"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</row>
    <row r="3" spans="1:43" ht="15" thickBot="1" x14ac:dyDescent="0.35">
      <c r="A3" s="1615"/>
      <c r="B3" s="1617" t="s">
        <v>627</v>
      </c>
      <c r="C3" s="1618"/>
      <c r="D3" s="1618"/>
      <c r="E3" s="1619"/>
      <c r="F3" s="1617" t="s">
        <v>113</v>
      </c>
      <c r="G3" s="1618"/>
      <c r="H3" s="1618"/>
      <c r="I3" s="1619"/>
      <c r="J3" s="1617" t="s">
        <v>114</v>
      </c>
      <c r="K3" s="1618"/>
      <c r="L3" s="1618"/>
      <c r="M3" s="1619"/>
      <c r="N3" s="1617" t="s">
        <v>115</v>
      </c>
      <c r="O3" s="1618"/>
      <c r="P3" s="1618"/>
      <c r="Q3" s="1619"/>
      <c r="R3" s="1617" t="s">
        <v>626</v>
      </c>
      <c r="S3" s="1618"/>
      <c r="T3" s="1618"/>
      <c r="U3" s="1619"/>
      <c r="V3" s="919"/>
    </row>
    <row r="4" spans="1:43" ht="29.4" thickBot="1" x14ac:dyDescent="0.35">
      <c r="A4" s="1616"/>
      <c r="B4" s="98" t="s">
        <v>116</v>
      </c>
      <c r="C4" s="112" t="s">
        <v>117</v>
      </c>
      <c r="D4" s="112" t="s">
        <v>118</v>
      </c>
      <c r="E4" s="113" t="s">
        <v>119</v>
      </c>
      <c r="F4" s="98" t="s">
        <v>116</v>
      </c>
      <c r="G4" s="112" t="s">
        <v>117</v>
      </c>
      <c r="H4" s="112" t="s">
        <v>118</v>
      </c>
      <c r="I4" s="113" t="s">
        <v>119</v>
      </c>
      <c r="J4" s="98" t="s">
        <v>116</v>
      </c>
      <c r="K4" s="112" t="s">
        <v>117</v>
      </c>
      <c r="L4" s="112" t="s">
        <v>118</v>
      </c>
      <c r="M4" s="113" t="s">
        <v>119</v>
      </c>
      <c r="N4" s="167" t="s">
        <v>116</v>
      </c>
      <c r="O4" s="168" t="s">
        <v>117</v>
      </c>
      <c r="P4" s="168" t="s">
        <v>118</v>
      </c>
      <c r="Q4" s="169" t="s">
        <v>119</v>
      </c>
      <c r="R4" s="167" t="s">
        <v>116</v>
      </c>
      <c r="S4" s="168" t="s">
        <v>117</v>
      </c>
      <c r="T4" s="168" t="s">
        <v>118</v>
      </c>
      <c r="U4" s="169" t="s">
        <v>119</v>
      </c>
      <c r="V4" s="918"/>
    </row>
    <row r="5" spans="1:43" ht="15" thickBot="1" x14ac:dyDescent="0.35">
      <c r="A5" s="61" t="s">
        <v>120</v>
      </c>
      <c r="B5" s="893">
        <v>128593</v>
      </c>
      <c r="C5" s="893">
        <v>75303</v>
      </c>
      <c r="D5" s="75">
        <v>0.87075433369447452</v>
      </c>
      <c r="E5" s="912">
        <v>0.58559175071737968</v>
      </c>
      <c r="F5" s="128">
        <v>119709</v>
      </c>
      <c r="G5" s="128">
        <v>69955</v>
      </c>
      <c r="H5" s="129">
        <v>0.87580843405226649</v>
      </c>
      <c r="I5" s="130">
        <v>0.58437544378451078</v>
      </c>
      <c r="J5" s="893">
        <v>116398</v>
      </c>
      <c r="K5" s="893">
        <v>67753</v>
      </c>
      <c r="L5" s="75">
        <v>0.87417387647200195</v>
      </c>
      <c r="M5" s="171">
        <v>0.58208044811766524</v>
      </c>
      <c r="N5" s="172">
        <v>115366</v>
      </c>
      <c r="O5" s="173">
        <v>66721</v>
      </c>
      <c r="P5" s="908">
        <v>0.88009886865573717</v>
      </c>
      <c r="Q5" s="907">
        <v>0.57834197250489749</v>
      </c>
      <c r="R5" s="172">
        <f>R7+R8+R9+R10+R12+R13+R14+R15</f>
        <v>117955</v>
      </c>
      <c r="S5" s="173">
        <f>S7+S8+S9+S10+S12+S13+S14+S15</f>
        <v>68075</v>
      </c>
      <c r="T5" s="908">
        <v>0.88481070579322041</v>
      </c>
      <c r="U5" s="911">
        <v>0.57712687041668431</v>
      </c>
      <c r="V5" s="799"/>
      <c r="AQ5" s="790"/>
    </row>
    <row r="6" spans="1:43" ht="15" thickBot="1" x14ac:dyDescent="0.35">
      <c r="A6" s="1608" t="s">
        <v>121</v>
      </c>
      <c r="B6" s="1609"/>
      <c r="C6" s="1609"/>
      <c r="D6" s="1609"/>
      <c r="E6" s="1609"/>
      <c r="F6" s="1609"/>
      <c r="G6" s="1609"/>
      <c r="H6" s="1609"/>
      <c r="I6" s="1609"/>
      <c r="J6" s="1609"/>
      <c r="K6" s="1609"/>
      <c r="L6" s="1609"/>
      <c r="M6" s="1609"/>
      <c r="N6" s="1609"/>
      <c r="O6" s="1609"/>
      <c r="P6" s="1609"/>
      <c r="Q6" s="1609"/>
      <c r="R6" s="1609"/>
      <c r="S6" s="1609"/>
      <c r="T6" s="1609"/>
      <c r="U6" s="1610"/>
      <c r="V6" s="902"/>
      <c r="AQ6" s="790"/>
    </row>
    <row r="7" spans="1:43" x14ac:dyDescent="0.3">
      <c r="A7" s="176" t="s">
        <v>122</v>
      </c>
      <c r="B7" s="901">
        <v>62373</v>
      </c>
      <c r="C7" s="317">
        <v>35304</v>
      </c>
      <c r="D7" s="318">
        <v>0.42235238353196097</v>
      </c>
      <c r="E7" s="852">
        <v>0.56601414073397138</v>
      </c>
      <c r="F7" s="314">
        <v>58771</v>
      </c>
      <c r="G7" s="315">
        <v>33170</v>
      </c>
      <c r="H7" s="316">
        <v>0.42997717362675952</v>
      </c>
      <c r="I7" s="177">
        <v>0.56439400384543392</v>
      </c>
      <c r="J7" s="166">
        <v>58398</v>
      </c>
      <c r="K7" s="317">
        <v>32621</v>
      </c>
      <c r="L7" s="318">
        <v>0.43858147080028842</v>
      </c>
      <c r="M7" s="178">
        <v>0.55859789718825992</v>
      </c>
      <c r="N7" s="179">
        <v>58926</v>
      </c>
      <c r="O7" s="319">
        <v>32445</v>
      </c>
      <c r="P7" s="825">
        <v>0.44953197592365141</v>
      </c>
      <c r="Q7" s="864">
        <v>0.55060584461867423</v>
      </c>
      <c r="R7" s="179">
        <v>62036</v>
      </c>
      <c r="S7" s="319">
        <v>33920</v>
      </c>
      <c r="T7" s="825">
        <v>0.46534794578091832</v>
      </c>
      <c r="U7" s="824">
        <v>0.54677928944483845</v>
      </c>
      <c r="V7" s="823"/>
      <c r="AQ7" s="790"/>
    </row>
    <row r="8" spans="1:43" x14ac:dyDescent="0.3">
      <c r="A8" s="181" t="s">
        <v>123</v>
      </c>
      <c r="B8" s="877">
        <v>10187</v>
      </c>
      <c r="C8" s="844">
        <v>6645</v>
      </c>
      <c r="D8" s="843">
        <v>6.8980227518959908E-2</v>
      </c>
      <c r="E8" s="852">
        <v>0.652301953470109</v>
      </c>
      <c r="F8" s="900">
        <v>10152</v>
      </c>
      <c r="G8" s="851">
        <v>6565</v>
      </c>
      <c r="H8" s="316">
        <v>7.4273506774750517E-2</v>
      </c>
      <c r="I8" s="177">
        <v>0.64667060677698973</v>
      </c>
      <c r="J8" s="320">
        <v>10153</v>
      </c>
      <c r="K8" s="844">
        <v>6563</v>
      </c>
      <c r="L8" s="843">
        <v>7.625120163422254E-2</v>
      </c>
      <c r="M8" s="178">
        <v>0.64640992810006892</v>
      </c>
      <c r="N8" s="321">
        <v>10195</v>
      </c>
      <c r="O8" s="879">
        <v>6638</v>
      </c>
      <c r="P8" s="849">
        <v>7.7775150095740861E-2</v>
      </c>
      <c r="Q8" s="848">
        <v>0.65110348209906821</v>
      </c>
      <c r="R8" s="321">
        <v>10488</v>
      </c>
      <c r="S8" s="879">
        <v>6879</v>
      </c>
      <c r="T8" s="825">
        <v>7.8673177757274337E-2</v>
      </c>
      <c r="U8" s="824">
        <v>0.65589244851258577</v>
      </c>
      <c r="V8" s="823"/>
      <c r="AQ8" s="790"/>
    </row>
    <row r="9" spans="1:43" x14ac:dyDescent="0.3">
      <c r="A9" s="181" t="s">
        <v>124</v>
      </c>
      <c r="B9" s="877">
        <v>32376</v>
      </c>
      <c r="C9" s="844">
        <v>19251</v>
      </c>
      <c r="D9" s="843">
        <v>0.21923076923076923</v>
      </c>
      <c r="E9" s="852">
        <v>0.59460711638250552</v>
      </c>
      <c r="F9" s="900">
        <v>30386</v>
      </c>
      <c r="G9" s="851">
        <v>18027</v>
      </c>
      <c r="H9" s="316">
        <v>0.22230839015539491</v>
      </c>
      <c r="I9" s="177">
        <v>0.59326663595076679</v>
      </c>
      <c r="J9" s="320">
        <v>28321</v>
      </c>
      <c r="K9" s="844">
        <v>16717</v>
      </c>
      <c r="L9" s="843">
        <v>0.21269676760394135</v>
      </c>
      <c r="M9" s="178">
        <v>0.59026870520108754</v>
      </c>
      <c r="N9" s="321">
        <v>27246</v>
      </c>
      <c r="O9" s="879">
        <v>15891</v>
      </c>
      <c r="P9" s="849">
        <v>0.20785303967715113</v>
      </c>
      <c r="Q9" s="848">
        <v>0.58324157674521027</v>
      </c>
      <c r="R9" s="321">
        <v>26036</v>
      </c>
      <c r="S9" s="879">
        <v>15131</v>
      </c>
      <c r="T9" s="825">
        <v>0.19530271320446174</v>
      </c>
      <c r="U9" s="824">
        <v>0.58115685973267783</v>
      </c>
      <c r="V9" s="823"/>
      <c r="AQ9" s="790"/>
    </row>
    <row r="10" spans="1:43" ht="15" thickBot="1" x14ac:dyDescent="0.35">
      <c r="A10" s="836" t="s">
        <v>125</v>
      </c>
      <c r="B10" s="899">
        <v>4015</v>
      </c>
      <c r="C10" s="815">
        <v>2047</v>
      </c>
      <c r="D10" s="814">
        <v>2.7187161430119178E-2</v>
      </c>
      <c r="E10" s="852">
        <v>0.50983810709838107</v>
      </c>
      <c r="F10" s="898">
        <v>3824</v>
      </c>
      <c r="G10" s="832">
        <v>1967</v>
      </c>
      <c r="H10" s="182">
        <v>2.7976939510110911E-2</v>
      </c>
      <c r="I10" s="183">
        <v>0.51438284518828448</v>
      </c>
      <c r="J10" s="816">
        <v>3738</v>
      </c>
      <c r="K10" s="815">
        <v>1935</v>
      </c>
      <c r="L10" s="814">
        <v>2.8073179524152846E-2</v>
      </c>
      <c r="M10" s="184">
        <v>0.5176565008025682</v>
      </c>
      <c r="N10" s="895">
        <v>3639</v>
      </c>
      <c r="O10" s="894">
        <v>1898</v>
      </c>
      <c r="P10" s="829">
        <v>2.7761036900284551E-2</v>
      </c>
      <c r="Q10" s="828">
        <v>0.52157186040120918</v>
      </c>
      <c r="R10" s="895">
        <v>3651</v>
      </c>
      <c r="S10" s="894">
        <v>1876</v>
      </c>
      <c r="T10" s="870">
        <v>2.7387087337128968E-2</v>
      </c>
      <c r="U10" s="824">
        <v>0.51383182689674067</v>
      </c>
      <c r="V10" s="823"/>
      <c r="AQ10" s="790"/>
    </row>
    <row r="11" spans="1:43" ht="15" thickBot="1" x14ac:dyDescent="0.35">
      <c r="A11" s="1591" t="s">
        <v>126</v>
      </c>
      <c r="B11" s="1592"/>
      <c r="C11" s="1592"/>
      <c r="D11" s="1592"/>
      <c r="E11" s="1592"/>
      <c r="F11" s="1592"/>
      <c r="G11" s="1592"/>
      <c r="H11" s="1592"/>
      <c r="I11" s="1592"/>
      <c r="J11" s="1592"/>
      <c r="K11" s="1592"/>
      <c r="L11" s="1592"/>
      <c r="M11" s="1592"/>
      <c r="N11" s="1592"/>
      <c r="O11" s="1592"/>
      <c r="P11" s="1592"/>
      <c r="Q11" s="1592"/>
      <c r="R11" s="1592"/>
      <c r="S11" s="1592"/>
      <c r="T11" s="1592"/>
      <c r="U11" s="1593"/>
      <c r="V11" s="867"/>
      <c r="AQ11" s="790"/>
    </row>
    <row r="12" spans="1:43" x14ac:dyDescent="0.3">
      <c r="A12" s="176" t="s">
        <v>122</v>
      </c>
      <c r="B12" s="882">
        <v>10193</v>
      </c>
      <c r="C12" s="862">
        <v>6535</v>
      </c>
      <c r="D12" s="866">
        <v>6.9020855904658715E-2</v>
      </c>
      <c r="E12" s="865">
        <v>0.64112626312175025</v>
      </c>
      <c r="F12" s="185">
        <v>8999</v>
      </c>
      <c r="G12" s="315">
        <v>5849</v>
      </c>
      <c r="H12" s="186">
        <v>6.5837991279154837E-2</v>
      </c>
      <c r="I12" s="177">
        <v>0.64996110678964325</v>
      </c>
      <c r="J12" s="166">
        <v>7866</v>
      </c>
      <c r="K12" s="317">
        <v>5142</v>
      </c>
      <c r="L12" s="318">
        <v>5.9075342465753425E-2</v>
      </c>
      <c r="M12" s="178">
        <v>0.65369946605644547</v>
      </c>
      <c r="N12" s="179">
        <v>8361</v>
      </c>
      <c r="O12" s="319">
        <v>5682</v>
      </c>
      <c r="P12" s="825">
        <v>6.3784014708238287E-2</v>
      </c>
      <c r="Q12" s="864">
        <v>0.67958378184427704</v>
      </c>
      <c r="R12" s="179">
        <v>9112</v>
      </c>
      <c r="S12" s="319">
        <v>6279</v>
      </c>
      <c r="T12" s="825">
        <v>6.8351448867685335E-2</v>
      </c>
      <c r="U12" s="824">
        <v>0.68909130816505704</v>
      </c>
      <c r="V12" s="823"/>
      <c r="AQ12" s="790"/>
    </row>
    <row r="13" spans="1:43" x14ac:dyDescent="0.3">
      <c r="A13" s="181" t="s">
        <v>123</v>
      </c>
      <c r="B13" s="877">
        <v>65</v>
      </c>
      <c r="C13" s="844">
        <v>31</v>
      </c>
      <c r="D13" s="843">
        <v>4.4014084507042255E-4</v>
      </c>
      <c r="E13" s="856">
        <v>0.47692307692307695</v>
      </c>
      <c r="F13" s="323">
        <v>45</v>
      </c>
      <c r="G13" s="851">
        <v>22</v>
      </c>
      <c r="H13" s="897">
        <v>3.2922653712212109E-4</v>
      </c>
      <c r="I13" s="324">
        <v>0.48888888888888887</v>
      </c>
      <c r="J13" s="320">
        <v>26</v>
      </c>
      <c r="K13" s="844">
        <v>14</v>
      </c>
      <c r="L13" s="843">
        <v>1.9526556116318192E-4</v>
      </c>
      <c r="M13" s="842">
        <v>0.53846153846153844</v>
      </c>
      <c r="N13" s="321">
        <v>1</v>
      </c>
      <c r="O13" s="879">
        <v>0</v>
      </c>
      <c r="P13" s="849">
        <v>7.6287543007102366E-6</v>
      </c>
      <c r="Q13" s="848">
        <v>0</v>
      </c>
      <c r="R13" s="321">
        <v>0</v>
      </c>
      <c r="S13" s="879">
        <v>0</v>
      </c>
      <c r="T13" s="825">
        <v>0</v>
      </c>
      <c r="U13" s="824" t="s">
        <v>127</v>
      </c>
      <c r="V13" s="823"/>
      <c r="AQ13" s="790"/>
    </row>
    <row r="14" spans="1:43" x14ac:dyDescent="0.3">
      <c r="A14" s="181" t="s">
        <v>124</v>
      </c>
      <c r="B14" s="877">
        <v>6643</v>
      </c>
      <c r="C14" s="844">
        <v>4349</v>
      </c>
      <c r="D14" s="843">
        <v>4.4982394366197186E-2</v>
      </c>
      <c r="E14" s="856">
        <v>0.65467409303025736</v>
      </c>
      <c r="F14" s="323">
        <v>4962</v>
      </c>
      <c r="G14" s="851">
        <v>3280</v>
      </c>
      <c r="H14" s="897">
        <v>3.6302712826665889E-2</v>
      </c>
      <c r="I14" s="324">
        <v>0.66102378073357515</v>
      </c>
      <c r="J14" s="320">
        <v>5468</v>
      </c>
      <c r="K14" s="844">
        <v>3745</v>
      </c>
      <c r="L14" s="843">
        <v>4.1065849555395335E-2</v>
      </c>
      <c r="M14" s="842">
        <v>0.68489392831016827</v>
      </c>
      <c r="N14" s="321">
        <v>4660</v>
      </c>
      <c r="O14" s="879">
        <v>3182</v>
      </c>
      <c r="P14" s="849">
        <v>3.5549995041309707E-2</v>
      </c>
      <c r="Q14" s="848">
        <v>0.68283261802575113</v>
      </c>
      <c r="R14" s="321">
        <v>4323</v>
      </c>
      <c r="S14" s="879">
        <v>3015</v>
      </c>
      <c r="T14" s="825">
        <v>3.2427931678556156E-2</v>
      </c>
      <c r="U14" s="824">
        <v>0.69743233865371268</v>
      </c>
      <c r="V14" s="823"/>
      <c r="AQ14" s="790"/>
    </row>
    <row r="15" spans="1:43" ht="15" thickBot="1" x14ac:dyDescent="0.35">
      <c r="A15" s="836" t="s">
        <v>125</v>
      </c>
      <c r="B15" s="873">
        <v>2741</v>
      </c>
      <c r="C15" s="819">
        <v>1141</v>
      </c>
      <c r="D15" s="835">
        <v>1.8560400866738894E-2</v>
      </c>
      <c r="E15" s="872">
        <v>0.41627143378329079</v>
      </c>
      <c r="F15" s="833">
        <v>2570</v>
      </c>
      <c r="G15" s="832">
        <v>1075</v>
      </c>
      <c r="H15" s="896">
        <v>1.8802493342307804E-2</v>
      </c>
      <c r="I15" s="830">
        <v>0.41828793774319067</v>
      </c>
      <c r="J15" s="816">
        <v>2428</v>
      </c>
      <c r="K15" s="815">
        <v>1016</v>
      </c>
      <c r="L15" s="814">
        <v>1.8234799327084834E-2</v>
      </c>
      <c r="M15" s="813">
        <v>0.4184514003294893</v>
      </c>
      <c r="N15" s="895">
        <v>2338</v>
      </c>
      <c r="O15" s="894">
        <v>985</v>
      </c>
      <c r="P15" s="829">
        <v>1.7836027555060533E-2</v>
      </c>
      <c r="Q15" s="828">
        <v>0.42130025662959797</v>
      </c>
      <c r="R15" s="895">
        <v>2309</v>
      </c>
      <c r="S15" s="894">
        <v>975</v>
      </c>
      <c r="T15" s="825">
        <v>1.7320401167195507E-2</v>
      </c>
      <c r="U15" s="824">
        <v>0.42226071892594197</v>
      </c>
      <c r="V15" s="823"/>
      <c r="AQ15" s="790"/>
    </row>
    <row r="16" spans="1:43" ht="15" thickBot="1" x14ac:dyDescent="0.35">
      <c r="A16" s="1594"/>
      <c r="B16" s="1595"/>
      <c r="C16" s="1595"/>
      <c r="D16" s="1595"/>
      <c r="E16" s="1595"/>
      <c r="F16" s="1595"/>
      <c r="G16" s="1595"/>
      <c r="H16" s="1595"/>
      <c r="I16" s="1595"/>
      <c r="J16" s="1595"/>
      <c r="K16" s="1595"/>
      <c r="L16" s="1595"/>
      <c r="M16" s="1595"/>
      <c r="N16" s="1595"/>
      <c r="O16" s="1595"/>
      <c r="P16" s="1595"/>
      <c r="Q16" s="1595"/>
      <c r="R16" s="1595"/>
      <c r="S16" s="1595"/>
      <c r="T16" s="1595"/>
      <c r="U16" s="1596"/>
      <c r="V16" s="806"/>
      <c r="AQ16" s="790"/>
    </row>
    <row r="17" spans="1:43" ht="15" thickBot="1" x14ac:dyDescent="0.35">
      <c r="A17" s="61" t="s">
        <v>128</v>
      </c>
      <c r="B17" s="893">
        <v>19087</v>
      </c>
      <c r="C17" s="893">
        <v>12149</v>
      </c>
      <c r="D17" s="802">
        <v>0.12924566630552545</v>
      </c>
      <c r="E17" s="801">
        <v>0.63650652276418507</v>
      </c>
      <c r="F17" s="128">
        <v>16975</v>
      </c>
      <c r="G17" s="128">
        <v>10611</v>
      </c>
      <c r="H17" s="129">
        <v>0.12419156594773346</v>
      </c>
      <c r="I17" s="130">
        <v>0.62509572901325483</v>
      </c>
      <c r="J17" s="893">
        <v>16754</v>
      </c>
      <c r="K17" s="893">
        <v>10618</v>
      </c>
      <c r="L17" s="75">
        <v>0.12582612352799807</v>
      </c>
      <c r="M17" s="171">
        <v>0.6337591023039274</v>
      </c>
      <c r="N17" s="187">
        <v>15717</v>
      </c>
      <c r="O17" s="188">
        <v>9933</v>
      </c>
      <c r="P17" s="885">
        <v>0.11990113134426279</v>
      </c>
      <c r="Q17" s="884">
        <v>0.63199083794617295</v>
      </c>
      <c r="R17" s="187">
        <f>R19+R20+R21+R22+R24+R25+R26+R27</f>
        <v>15356</v>
      </c>
      <c r="S17" s="188">
        <f>S19+S20+S21+S22+S24+S25+S26+S27</f>
        <v>9651</v>
      </c>
      <c r="T17" s="885">
        <v>0.11518929420677963</v>
      </c>
      <c r="U17" s="892">
        <v>0.62848398020317786</v>
      </c>
      <c r="V17" s="799"/>
      <c r="AQ17" s="790"/>
    </row>
    <row r="18" spans="1:43" ht="15" thickBot="1" x14ac:dyDescent="0.35">
      <c r="A18" s="1611" t="s">
        <v>121</v>
      </c>
      <c r="B18" s="1612"/>
      <c r="C18" s="1612"/>
      <c r="D18" s="1612"/>
      <c r="E18" s="1612"/>
      <c r="F18" s="1612"/>
      <c r="G18" s="1612"/>
      <c r="H18" s="1612"/>
      <c r="I18" s="1612"/>
      <c r="J18" s="1612"/>
      <c r="K18" s="1612"/>
      <c r="L18" s="1612"/>
      <c r="M18" s="1612"/>
      <c r="N18" s="1612"/>
      <c r="O18" s="1612"/>
      <c r="P18" s="1612"/>
      <c r="Q18" s="1612"/>
      <c r="R18" s="1612"/>
      <c r="S18" s="1612"/>
      <c r="T18" s="1612"/>
      <c r="U18" s="1613"/>
      <c r="V18" s="883"/>
      <c r="AQ18" s="790"/>
    </row>
    <row r="19" spans="1:43" x14ac:dyDescent="0.3">
      <c r="A19" s="176" t="s">
        <v>122</v>
      </c>
      <c r="B19" s="882">
        <v>3660</v>
      </c>
      <c r="C19" s="862">
        <v>2331</v>
      </c>
      <c r="D19" s="866">
        <v>2.4783315276273022E-2</v>
      </c>
      <c r="E19" s="865">
        <v>0.63688524590163931</v>
      </c>
      <c r="F19" s="185">
        <v>3701</v>
      </c>
      <c r="G19" s="189">
        <v>2295</v>
      </c>
      <c r="H19" s="316">
        <v>2.7077053641977114E-2</v>
      </c>
      <c r="I19" s="177">
        <v>0.62010267495271543</v>
      </c>
      <c r="J19" s="166">
        <v>4407</v>
      </c>
      <c r="K19" s="317">
        <v>2809</v>
      </c>
      <c r="L19" s="318">
        <v>3.309751261715934E-2</v>
      </c>
      <c r="M19" s="178">
        <v>0.63739505332425683</v>
      </c>
      <c r="N19" s="180">
        <v>5139</v>
      </c>
      <c r="O19" s="252">
        <v>3408</v>
      </c>
      <c r="P19" s="825">
        <v>3.9204168351349905E-2</v>
      </c>
      <c r="Q19" s="864">
        <v>0.663164039696439</v>
      </c>
      <c r="R19" s="180">
        <v>5820</v>
      </c>
      <c r="S19" s="252">
        <v>3850</v>
      </c>
      <c r="T19" s="825">
        <v>4.3657312599860477E-2</v>
      </c>
      <c r="U19" s="824">
        <v>0.66151202749140892</v>
      </c>
      <c r="V19" s="823"/>
      <c r="AQ19" s="790"/>
    </row>
    <row r="20" spans="1:43" x14ac:dyDescent="0.3">
      <c r="A20" s="181" t="s">
        <v>123</v>
      </c>
      <c r="B20" s="877">
        <v>0</v>
      </c>
      <c r="C20" s="844">
        <v>0</v>
      </c>
      <c r="D20" s="843">
        <v>0</v>
      </c>
      <c r="E20" s="843">
        <v>0</v>
      </c>
      <c r="F20" s="323">
        <v>0</v>
      </c>
      <c r="G20" s="876">
        <v>0</v>
      </c>
      <c r="H20" s="850">
        <v>0</v>
      </c>
      <c r="I20" s="324">
        <v>0</v>
      </c>
      <c r="J20" s="920">
        <v>0</v>
      </c>
      <c r="K20" s="844">
        <v>0</v>
      </c>
      <c r="L20" s="843">
        <v>0</v>
      </c>
      <c r="M20" s="842">
        <v>0</v>
      </c>
      <c r="N20" s="321">
        <v>0</v>
      </c>
      <c r="O20" s="879">
        <v>0</v>
      </c>
      <c r="P20" s="849">
        <v>0</v>
      </c>
      <c r="Q20" s="840" t="s">
        <v>127</v>
      </c>
      <c r="R20" s="321">
        <v>0</v>
      </c>
      <c r="S20" s="879">
        <v>0</v>
      </c>
      <c r="T20" s="825">
        <v>0</v>
      </c>
      <c r="U20" s="824" t="s">
        <v>127</v>
      </c>
      <c r="V20" s="878"/>
      <c r="AQ20" s="790"/>
    </row>
    <row r="21" spans="1:43" x14ac:dyDescent="0.3">
      <c r="A21" s="181" t="s">
        <v>124</v>
      </c>
      <c r="B21" s="877">
        <v>1477</v>
      </c>
      <c r="C21" s="844">
        <v>800</v>
      </c>
      <c r="D21" s="843">
        <v>1.0001354279523294E-2</v>
      </c>
      <c r="E21" s="856">
        <v>0.54163845633039942</v>
      </c>
      <c r="F21" s="323">
        <v>1837</v>
      </c>
      <c r="G21" s="876">
        <v>1017</v>
      </c>
      <c r="H21" s="850">
        <v>1.3439758859851922E-2</v>
      </c>
      <c r="I21" s="324">
        <v>0.55362003266194881</v>
      </c>
      <c r="J21" s="320">
        <v>1766</v>
      </c>
      <c r="K21" s="844">
        <v>956</v>
      </c>
      <c r="L21" s="843">
        <v>1.3263037731314587E-2</v>
      </c>
      <c r="M21" s="842">
        <v>0.54133635334088337</v>
      </c>
      <c r="N21" s="322">
        <v>1564</v>
      </c>
      <c r="O21" s="847">
        <v>841</v>
      </c>
      <c r="P21" s="849">
        <v>1.1931371726310811E-2</v>
      </c>
      <c r="Q21" s="848">
        <v>0.53772378516624042</v>
      </c>
      <c r="R21" s="322">
        <v>1898</v>
      </c>
      <c r="S21" s="847">
        <v>968</v>
      </c>
      <c r="T21" s="825">
        <v>1.4237384761947627E-2</v>
      </c>
      <c r="U21" s="824">
        <v>0.51001053740779767</v>
      </c>
      <c r="V21" s="823"/>
      <c r="AQ21" s="790"/>
    </row>
    <row r="22" spans="1:43" ht="15" thickBot="1" x14ac:dyDescent="0.35">
      <c r="A22" s="836" t="s">
        <v>125</v>
      </c>
      <c r="B22" s="873">
        <v>46</v>
      </c>
      <c r="C22" s="819">
        <v>24</v>
      </c>
      <c r="D22" s="835">
        <v>3.114842903575298E-4</v>
      </c>
      <c r="E22" s="872">
        <v>0.52173913043478259</v>
      </c>
      <c r="F22" s="833">
        <v>35</v>
      </c>
      <c r="G22" s="871">
        <v>15</v>
      </c>
      <c r="H22" s="831">
        <v>2.5606508442831642E-4</v>
      </c>
      <c r="I22" s="830">
        <v>0.42857142857142855</v>
      </c>
      <c r="J22" s="816">
        <v>33</v>
      </c>
      <c r="K22" s="815">
        <v>17</v>
      </c>
      <c r="L22" s="814">
        <v>2.478370583994232E-4</v>
      </c>
      <c r="M22" s="813">
        <v>0.51515151515151514</v>
      </c>
      <c r="N22" s="827">
        <v>37</v>
      </c>
      <c r="O22" s="826">
        <v>21</v>
      </c>
      <c r="P22" s="829">
        <v>2.8226390912627875E-4</v>
      </c>
      <c r="Q22" s="828">
        <v>0.56756756756756754</v>
      </c>
      <c r="R22" s="827">
        <v>45</v>
      </c>
      <c r="S22" s="826">
        <v>26</v>
      </c>
      <c r="T22" s="870">
        <v>3.3755654072057067E-4</v>
      </c>
      <c r="U22" s="824">
        <v>0.57777777777777772</v>
      </c>
      <c r="V22" s="823"/>
      <c r="AQ22" s="790"/>
    </row>
    <row r="23" spans="1:43" ht="15" thickBot="1" x14ac:dyDescent="0.35">
      <c r="A23" s="1591" t="s">
        <v>126</v>
      </c>
      <c r="B23" s="1592"/>
      <c r="C23" s="1592"/>
      <c r="D23" s="1592"/>
      <c r="E23" s="1592"/>
      <c r="F23" s="1592"/>
      <c r="G23" s="1592"/>
      <c r="H23" s="1592"/>
      <c r="I23" s="1592"/>
      <c r="J23" s="1592"/>
      <c r="K23" s="1592"/>
      <c r="L23" s="1592"/>
      <c r="M23" s="1592"/>
      <c r="N23" s="1592"/>
      <c r="O23" s="1592"/>
      <c r="P23" s="1592"/>
      <c r="Q23" s="1592"/>
      <c r="R23" s="1592"/>
      <c r="S23" s="1592"/>
      <c r="T23" s="1592"/>
      <c r="U23" s="1593"/>
      <c r="V23" s="867"/>
      <c r="AQ23" s="790"/>
    </row>
    <row r="24" spans="1:43" x14ac:dyDescent="0.3">
      <c r="A24" s="176" t="s">
        <v>122</v>
      </c>
      <c r="B24" s="863">
        <v>7400</v>
      </c>
      <c r="C24" s="862">
        <v>4710</v>
      </c>
      <c r="D24" s="866">
        <v>5.0108342361863491E-2</v>
      </c>
      <c r="E24" s="865">
        <v>0.63648648648648654</v>
      </c>
      <c r="F24" s="185">
        <v>5902</v>
      </c>
      <c r="G24" s="315">
        <v>3650</v>
      </c>
      <c r="H24" s="316">
        <v>4.3179889379883526E-2</v>
      </c>
      <c r="I24" s="177">
        <v>0.6184344290071162</v>
      </c>
      <c r="J24" s="166">
        <v>4776</v>
      </c>
      <c r="K24" s="317">
        <v>2841</v>
      </c>
      <c r="L24" s="318">
        <v>3.586878154289834E-2</v>
      </c>
      <c r="M24" s="178">
        <v>0.59484924623115576</v>
      </c>
      <c r="N24" s="180">
        <v>4176</v>
      </c>
      <c r="O24" s="252">
        <v>2342</v>
      </c>
      <c r="P24" s="825">
        <v>3.1857677959765948E-2</v>
      </c>
      <c r="Q24" s="864">
        <v>0.56082375478927204</v>
      </c>
      <c r="R24" s="180">
        <v>4089</v>
      </c>
      <c r="S24" s="252">
        <v>2374</v>
      </c>
      <c r="T24" s="825">
        <v>3.067263766680919E-2</v>
      </c>
      <c r="U24" s="824">
        <v>0.58058204940083147</v>
      </c>
      <c r="V24" s="823"/>
      <c r="AQ24" s="790"/>
    </row>
    <row r="25" spans="1:43" x14ac:dyDescent="0.3">
      <c r="A25" s="181" t="s">
        <v>123</v>
      </c>
      <c r="B25" s="320">
        <v>0</v>
      </c>
      <c r="C25" s="844">
        <v>0</v>
      </c>
      <c r="D25" s="843">
        <v>0</v>
      </c>
      <c r="E25" s="856">
        <v>0</v>
      </c>
      <c r="F25" s="323">
        <v>0</v>
      </c>
      <c r="G25" s="851">
        <v>0</v>
      </c>
      <c r="H25" s="850">
        <v>0</v>
      </c>
      <c r="I25" s="324">
        <v>0</v>
      </c>
      <c r="J25" s="320">
        <v>0</v>
      </c>
      <c r="K25" s="844">
        <v>0</v>
      </c>
      <c r="L25" s="843">
        <v>0</v>
      </c>
      <c r="M25" s="842">
        <v>0</v>
      </c>
      <c r="N25" s="322">
        <v>0</v>
      </c>
      <c r="O25" s="847">
        <v>0</v>
      </c>
      <c r="P25" s="849">
        <v>0</v>
      </c>
      <c r="Q25" s="848" t="s">
        <v>127</v>
      </c>
      <c r="R25" s="322">
        <v>0</v>
      </c>
      <c r="S25" s="847">
        <v>0</v>
      </c>
      <c r="T25" s="825">
        <v>0</v>
      </c>
      <c r="U25" s="824" t="s">
        <v>127</v>
      </c>
      <c r="V25" s="823"/>
      <c r="AQ25" s="790"/>
    </row>
    <row r="26" spans="1:43" x14ac:dyDescent="0.3">
      <c r="A26" s="181" t="s">
        <v>124</v>
      </c>
      <c r="B26" s="320">
        <v>6157</v>
      </c>
      <c r="C26" s="844">
        <v>4098</v>
      </c>
      <c r="D26" s="843">
        <v>4.1691495124593719E-2</v>
      </c>
      <c r="E26" s="852">
        <v>0.66558388825726811</v>
      </c>
      <c r="F26" s="323">
        <v>5178</v>
      </c>
      <c r="G26" s="851">
        <v>3465</v>
      </c>
      <c r="H26" s="850">
        <v>3.7883000204852066E-2</v>
      </c>
      <c r="I26" s="324">
        <v>0.66917728852838931</v>
      </c>
      <c r="J26" s="320">
        <v>5458</v>
      </c>
      <c r="K26" s="844">
        <v>3824</v>
      </c>
      <c r="L26" s="843">
        <v>4.0990747416486423E-2</v>
      </c>
      <c r="M26" s="178">
        <v>0.70062293880542326</v>
      </c>
      <c r="N26" s="322">
        <v>4477</v>
      </c>
      <c r="O26" s="847">
        <v>3167</v>
      </c>
      <c r="P26" s="849">
        <v>3.4153933004279734E-2</v>
      </c>
      <c r="Q26" s="848">
        <v>0.70739334375698015</v>
      </c>
      <c r="R26" s="322">
        <v>3188</v>
      </c>
      <c r="S26" s="847">
        <v>2287</v>
      </c>
      <c r="T26" s="825">
        <v>2.3914005595937319E-2</v>
      </c>
      <c r="U26" s="824">
        <v>0.71737766624843158</v>
      </c>
      <c r="V26" s="823"/>
      <c r="AQ26" s="790"/>
    </row>
    <row r="27" spans="1:43" ht="15" thickBot="1" x14ac:dyDescent="0.35">
      <c r="A27" s="836" t="s">
        <v>125</v>
      </c>
      <c r="B27" s="820">
        <v>347</v>
      </c>
      <c r="C27" s="819">
        <v>186</v>
      </c>
      <c r="D27" s="835">
        <v>2.3496749729144096E-3</v>
      </c>
      <c r="E27" s="834">
        <v>0.53602305475504319</v>
      </c>
      <c r="F27" s="833">
        <v>322</v>
      </c>
      <c r="G27" s="832">
        <v>169</v>
      </c>
      <c r="H27" s="831">
        <v>2.355798776740511E-3</v>
      </c>
      <c r="I27" s="830">
        <v>0.52484472049689446</v>
      </c>
      <c r="J27" s="816">
        <v>314</v>
      </c>
      <c r="K27" s="815">
        <v>171</v>
      </c>
      <c r="L27" s="814">
        <v>2.3582071617399662E-3</v>
      </c>
      <c r="M27" s="184">
        <v>0.54458598726114649</v>
      </c>
      <c r="N27" s="827">
        <v>324</v>
      </c>
      <c r="O27" s="826">
        <v>154</v>
      </c>
      <c r="P27" s="829">
        <v>2.4717163934301167E-3</v>
      </c>
      <c r="Q27" s="828">
        <v>0.47530864197530864</v>
      </c>
      <c r="R27" s="827">
        <v>316</v>
      </c>
      <c r="S27" s="826">
        <v>146</v>
      </c>
      <c r="T27" s="825">
        <v>2.370397041504452E-3</v>
      </c>
      <c r="U27" s="824">
        <v>0.46202531645569622</v>
      </c>
      <c r="V27" s="823"/>
      <c r="AQ27" s="790"/>
    </row>
    <row r="28" spans="1:43" ht="15" thickBot="1" x14ac:dyDescent="0.35">
      <c r="A28" s="1594"/>
      <c r="B28" s="1595"/>
      <c r="C28" s="1595"/>
      <c r="D28" s="1595"/>
      <c r="E28" s="1595"/>
      <c r="F28" s="1595"/>
      <c r="G28" s="1595"/>
      <c r="H28" s="1595"/>
      <c r="I28" s="1595"/>
      <c r="J28" s="1595"/>
      <c r="K28" s="1595"/>
      <c r="L28" s="1595"/>
      <c r="M28" s="1595"/>
      <c r="N28" s="1595"/>
      <c r="O28" s="1595"/>
      <c r="P28" s="1595"/>
      <c r="Q28" s="1595"/>
      <c r="R28" s="1595"/>
      <c r="S28" s="1595"/>
      <c r="T28" s="1595"/>
      <c r="U28" s="1596"/>
      <c r="V28" s="806"/>
      <c r="AQ28" s="790"/>
    </row>
    <row r="29" spans="1:43" ht="15" thickBot="1" x14ac:dyDescent="0.35">
      <c r="A29" s="805" t="s">
        <v>129</v>
      </c>
      <c r="B29" s="803">
        <f>B5+B17</f>
        <v>147680</v>
      </c>
      <c r="C29" s="803">
        <f>C5+C17</f>
        <v>87452</v>
      </c>
      <c r="D29" s="802">
        <v>1</v>
      </c>
      <c r="E29" s="801">
        <f>C29/B29</f>
        <v>0.59217226435536297</v>
      </c>
      <c r="F29" s="148">
        <v>136684</v>
      </c>
      <c r="G29" s="149">
        <v>80566</v>
      </c>
      <c r="H29" s="150">
        <v>1</v>
      </c>
      <c r="I29" s="151">
        <v>0.58943255977290687</v>
      </c>
      <c r="J29" s="804">
        <v>133152</v>
      </c>
      <c r="K29" s="803">
        <v>78371</v>
      </c>
      <c r="L29" s="802">
        <v>1</v>
      </c>
      <c r="M29" s="801">
        <v>0.5885829728430666</v>
      </c>
      <c r="N29" s="191">
        <v>131083</v>
      </c>
      <c r="O29" s="192">
        <v>76654</v>
      </c>
      <c r="P29" s="792">
        <v>1</v>
      </c>
      <c r="Q29" s="791">
        <v>0.58477453216664255</v>
      </c>
      <c r="R29" s="191">
        <f>R5+R17</f>
        <v>133311</v>
      </c>
      <c r="S29" s="192">
        <f>S5+S17</f>
        <v>77726</v>
      </c>
      <c r="T29" s="792">
        <v>1</v>
      </c>
      <c r="U29" s="800">
        <v>0.58304265964549062</v>
      </c>
      <c r="V29" s="799"/>
      <c r="AQ29" s="790"/>
    </row>
    <row r="30" spans="1:43" x14ac:dyDescent="0.3">
      <c r="M30" s="790"/>
      <c r="P30" s="243"/>
      <c r="Q30" s="243"/>
      <c r="R30" s="243"/>
      <c r="S30" s="243"/>
      <c r="T30" s="243"/>
      <c r="U30" s="60"/>
    </row>
    <row r="31" spans="1:43" ht="15" thickBot="1" x14ac:dyDescent="0.35">
      <c r="J31" s="790"/>
    </row>
    <row r="32" spans="1:43" ht="15" thickBot="1" x14ac:dyDescent="0.35">
      <c r="A32" s="1605" t="s">
        <v>112</v>
      </c>
      <c r="B32" s="1606"/>
      <c r="C32" s="1606"/>
      <c r="D32" s="1606"/>
      <c r="E32" s="1606"/>
      <c r="F32" s="1606"/>
      <c r="G32" s="1606"/>
      <c r="H32" s="1606"/>
      <c r="I32" s="1606"/>
      <c r="J32" s="1606"/>
      <c r="K32" s="1606"/>
      <c r="L32" s="1606"/>
      <c r="M32" s="1606"/>
      <c r="N32" s="1606"/>
      <c r="O32" s="1606"/>
      <c r="P32" s="1606"/>
      <c r="Q32" s="1606"/>
      <c r="R32" s="1606"/>
      <c r="S32" s="1606"/>
      <c r="T32" s="1607"/>
    </row>
    <row r="33" spans="1:20" ht="15" thickBot="1" x14ac:dyDescent="0.35">
      <c r="A33" s="1597" t="s">
        <v>627</v>
      </c>
      <c r="B33" s="1598"/>
      <c r="C33" s="1598"/>
      <c r="D33" s="1599"/>
      <c r="E33" s="1600" t="s">
        <v>113</v>
      </c>
      <c r="F33" s="1598"/>
      <c r="G33" s="1598"/>
      <c r="H33" s="1599"/>
      <c r="I33" s="1601" t="s">
        <v>114</v>
      </c>
      <c r="J33" s="1602"/>
      <c r="K33" s="1602"/>
      <c r="L33" s="1603"/>
      <c r="M33" s="1604" t="s">
        <v>115</v>
      </c>
      <c r="N33" s="1602"/>
      <c r="O33" s="1602"/>
      <c r="P33" s="1603"/>
      <c r="Q33" s="1601" t="s">
        <v>626</v>
      </c>
      <c r="R33" s="1602"/>
      <c r="S33" s="1602"/>
      <c r="T33" s="1603"/>
    </row>
    <row r="34" spans="1:20" ht="29.4" thickBot="1" x14ac:dyDescent="0.35">
      <c r="A34" s="917" t="s">
        <v>116</v>
      </c>
      <c r="B34" s="915" t="s">
        <v>117</v>
      </c>
      <c r="C34" s="914" t="s">
        <v>118</v>
      </c>
      <c r="D34" s="913" t="s">
        <v>119</v>
      </c>
      <c r="E34" s="916" t="s">
        <v>116</v>
      </c>
      <c r="F34" s="915" t="s">
        <v>117</v>
      </c>
      <c r="G34" s="914" t="s">
        <v>118</v>
      </c>
      <c r="H34" s="913" t="s">
        <v>119</v>
      </c>
      <c r="I34" s="98" t="s">
        <v>116</v>
      </c>
      <c r="J34" s="112" t="s">
        <v>117</v>
      </c>
      <c r="K34" s="112" t="s">
        <v>118</v>
      </c>
      <c r="L34" s="113" t="s">
        <v>119</v>
      </c>
      <c r="M34" s="170" t="s">
        <v>116</v>
      </c>
      <c r="N34" s="168" t="s">
        <v>117</v>
      </c>
      <c r="O34" s="168" t="s">
        <v>118</v>
      </c>
      <c r="P34" s="169" t="s">
        <v>119</v>
      </c>
      <c r="Q34" s="167" t="s">
        <v>116</v>
      </c>
      <c r="R34" s="168" t="s">
        <v>117</v>
      </c>
      <c r="S34" s="168" t="s">
        <v>118</v>
      </c>
      <c r="T34" s="169" t="s">
        <v>119</v>
      </c>
    </row>
    <row r="35" spans="1:20" ht="15" thickBot="1" x14ac:dyDescent="0.35">
      <c r="A35" s="891">
        <v>6829</v>
      </c>
      <c r="B35" s="909">
        <v>3379</v>
      </c>
      <c r="C35" s="889">
        <v>4.6241874322860241E-2</v>
      </c>
      <c r="D35" s="888">
        <v>0.49480158149070141</v>
      </c>
      <c r="E35" s="910">
        <v>7892</v>
      </c>
      <c r="F35" s="909">
        <v>3987</v>
      </c>
      <c r="G35" s="889">
        <v>5.7739018465950663E-2</v>
      </c>
      <c r="H35" s="888">
        <v>0.5051951343132286</v>
      </c>
      <c r="I35" s="146">
        <v>9152</v>
      </c>
      <c r="J35" s="73">
        <v>4610</v>
      </c>
      <c r="K35" s="75">
        <v>6.8733477529440035E-2</v>
      </c>
      <c r="L35" s="171">
        <v>0.503715034965035</v>
      </c>
      <c r="M35" s="174">
        <v>10656</v>
      </c>
      <c r="N35" s="175">
        <v>5318</v>
      </c>
      <c r="O35" s="908">
        <v>8.1292005828368291E-2</v>
      </c>
      <c r="P35" s="907">
        <v>0.49906156156156156</v>
      </c>
      <c r="Q35" s="906">
        <f>Q37+Q38+Q39+Q40+Q42+Q43+Q44+Q45</f>
        <v>12049</v>
      </c>
      <c r="R35" s="905">
        <f>R37+R38+R39+R40+R42+R43+R44+R45</f>
        <v>6113</v>
      </c>
      <c r="S35" s="904">
        <v>9.0382639092047912E-2</v>
      </c>
      <c r="T35" s="903">
        <v>0.50734500788447179</v>
      </c>
    </row>
    <row r="36" spans="1:20" ht="15" thickBot="1" x14ac:dyDescent="0.35">
      <c r="A36" s="1588" t="s">
        <v>121</v>
      </c>
      <c r="B36" s="1589"/>
      <c r="C36" s="1589"/>
      <c r="D36" s="1589"/>
      <c r="E36" s="1589"/>
      <c r="F36" s="1589"/>
      <c r="G36" s="1589"/>
      <c r="H36" s="1589"/>
      <c r="I36" s="1589"/>
      <c r="J36" s="1589"/>
      <c r="K36" s="1589"/>
      <c r="L36" s="1589"/>
      <c r="M36" s="1589"/>
      <c r="N36" s="1589"/>
      <c r="O36" s="1589"/>
      <c r="P36" s="1589"/>
      <c r="Q36" s="1589"/>
      <c r="R36" s="1589"/>
      <c r="S36" s="1589"/>
      <c r="T36" s="1590"/>
    </row>
    <row r="37" spans="1:20" x14ac:dyDescent="0.3">
      <c r="A37" s="166">
        <v>1977</v>
      </c>
      <c r="B37" s="317">
        <v>972</v>
      </c>
      <c r="C37" s="845">
        <v>1.3387053087757313E-2</v>
      </c>
      <c r="D37" s="821">
        <v>0.49165402124430957</v>
      </c>
      <c r="E37" s="863">
        <v>2696</v>
      </c>
      <c r="F37" s="862">
        <v>1374</v>
      </c>
      <c r="G37" s="861">
        <v>1.9724327646249745E-2</v>
      </c>
      <c r="H37" s="860">
        <v>0.50964391691394662</v>
      </c>
      <c r="I37" s="166">
        <v>3778</v>
      </c>
      <c r="J37" s="317">
        <v>1888</v>
      </c>
      <c r="K37" s="318">
        <v>2.8373588079788511E-2</v>
      </c>
      <c r="L37" s="178">
        <v>0.49973530968766544</v>
      </c>
      <c r="M37" s="180">
        <v>4822</v>
      </c>
      <c r="N37" s="252">
        <v>2356</v>
      </c>
      <c r="O37" s="825">
        <v>3.678585323802476E-2</v>
      </c>
      <c r="P37" s="864">
        <v>0.48859394442140192</v>
      </c>
      <c r="Q37" s="180">
        <v>5910</v>
      </c>
      <c r="R37" s="252">
        <v>2891</v>
      </c>
      <c r="S37" s="858">
        <v>4.4332425681301621E-2</v>
      </c>
      <c r="T37" s="857">
        <v>0.48917089678511</v>
      </c>
    </row>
    <row r="38" spans="1:20" x14ac:dyDescent="0.3">
      <c r="A38" s="320">
        <v>3149</v>
      </c>
      <c r="B38" s="844">
        <v>1658</v>
      </c>
      <c r="C38" s="846">
        <v>2.1323131094257854E-2</v>
      </c>
      <c r="D38" s="821">
        <v>0.52651635439822164</v>
      </c>
      <c r="E38" s="320">
        <v>3330</v>
      </c>
      <c r="F38" s="844">
        <v>1770</v>
      </c>
      <c r="G38" s="845">
        <v>2.4362763747036963E-2</v>
      </c>
      <c r="H38" s="821">
        <v>0.53153153153153154</v>
      </c>
      <c r="I38" s="320">
        <v>3317</v>
      </c>
      <c r="J38" s="844">
        <v>1802</v>
      </c>
      <c r="K38" s="843">
        <v>2.4911379476087479E-2</v>
      </c>
      <c r="L38" s="842">
        <v>0.54326198372022916</v>
      </c>
      <c r="M38" s="322">
        <v>3395</v>
      </c>
      <c r="N38" s="847">
        <v>1856</v>
      </c>
      <c r="O38" s="849">
        <v>2.5899620850911256E-2</v>
      </c>
      <c r="P38" s="848">
        <v>0.54668630338733426</v>
      </c>
      <c r="Q38" s="322">
        <v>3442</v>
      </c>
      <c r="R38" s="847">
        <v>1923</v>
      </c>
      <c r="S38" s="838">
        <v>2.5819324736893429E-2</v>
      </c>
      <c r="T38" s="837">
        <v>0.5586868099941894</v>
      </c>
    </row>
    <row r="39" spans="1:20" x14ac:dyDescent="0.3">
      <c r="A39" s="320">
        <v>670</v>
      </c>
      <c r="B39" s="844">
        <v>337</v>
      </c>
      <c r="C39" s="846">
        <v>4.5368364030335864E-3</v>
      </c>
      <c r="D39" s="821">
        <v>0.5029850746268657</v>
      </c>
      <c r="E39" s="320">
        <v>839</v>
      </c>
      <c r="F39" s="844">
        <v>401</v>
      </c>
      <c r="G39" s="845">
        <v>6.1382458810102132E-3</v>
      </c>
      <c r="H39" s="821">
        <v>0.47794994040524436</v>
      </c>
      <c r="I39" s="320">
        <v>1003</v>
      </c>
      <c r="J39" s="844">
        <v>473</v>
      </c>
      <c r="K39" s="843">
        <v>7.532744532564287E-3</v>
      </c>
      <c r="L39" s="842">
        <v>0.47158524426719839</v>
      </c>
      <c r="M39" s="322">
        <v>1313</v>
      </c>
      <c r="N39" s="847">
        <v>603</v>
      </c>
      <c r="O39" s="849">
        <v>1.0016554396832541E-2</v>
      </c>
      <c r="P39" s="848">
        <v>0.45925361766945927</v>
      </c>
      <c r="Q39" s="322">
        <v>1487</v>
      </c>
      <c r="R39" s="847">
        <v>723</v>
      </c>
      <c r="S39" s="838">
        <v>1.1154368356699747E-2</v>
      </c>
      <c r="T39" s="837">
        <v>0.48621385339609952</v>
      </c>
    </row>
    <row r="40" spans="1:20" ht="15" thickBot="1" x14ac:dyDescent="0.35">
      <c r="A40" s="816">
        <v>170</v>
      </c>
      <c r="B40" s="815">
        <v>70</v>
      </c>
      <c r="C40" s="822">
        <v>1.1511375947995666E-3</v>
      </c>
      <c r="D40" s="821">
        <v>0.41176470588235292</v>
      </c>
      <c r="E40" s="820">
        <v>187</v>
      </c>
      <c r="F40" s="819">
        <v>79</v>
      </c>
      <c r="G40" s="818">
        <v>1.3681191653741476E-3</v>
      </c>
      <c r="H40" s="817">
        <v>0.42245989304812837</v>
      </c>
      <c r="I40" s="816">
        <v>224</v>
      </c>
      <c r="J40" s="815">
        <v>95</v>
      </c>
      <c r="K40" s="814">
        <v>1.6822879115597211E-3</v>
      </c>
      <c r="L40" s="813">
        <v>0.42410714285714285</v>
      </c>
      <c r="M40" s="827">
        <v>261</v>
      </c>
      <c r="N40" s="826">
        <v>118</v>
      </c>
      <c r="O40" s="829">
        <v>1.9911048724853718E-3</v>
      </c>
      <c r="P40" s="828">
        <v>0.45210727969348657</v>
      </c>
      <c r="Q40" s="827">
        <v>304</v>
      </c>
      <c r="R40" s="826">
        <v>140</v>
      </c>
      <c r="S40" s="808">
        <v>2.2803819639789667E-3</v>
      </c>
      <c r="T40" s="807">
        <v>0.46052631578947367</v>
      </c>
    </row>
    <row r="41" spans="1:20" ht="15" thickBot="1" x14ac:dyDescent="0.35">
      <c r="A41" s="1588" t="s">
        <v>126</v>
      </c>
      <c r="B41" s="1589"/>
      <c r="C41" s="1589"/>
      <c r="D41" s="1589"/>
      <c r="E41" s="1589"/>
      <c r="F41" s="1589"/>
      <c r="G41" s="1589"/>
      <c r="H41" s="1589"/>
      <c r="I41" s="1589"/>
      <c r="J41" s="1589"/>
      <c r="K41" s="1589"/>
      <c r="L41" s="1589"/>
      <c r="M41" s="1589"/>
      <c r="N41" s="1589"/>
      <c r="O41" s="1589"/>
      <c r="P41" s="1589"/>
      <c r="Q41" s="1589"/>
      <c r="R41" s="1589"/>
      <c r="S41" s="1589"/>
      <c r="T41" s="1590"/>
    </row>
    <row r="42" spans="1:20" x14ac:dyDescent="0.3">
      <c r="A42" s="166">
        <v>300</v>
      </c>
      <c r="B42" s="881">
        <v>166</v>
      </c>
      <c r="C42" s="845">
        <v>2.0314192849404116E-3</v>
      </c>
      <c r="D42" s="821">
        <v>0.55333333333333334</v>
      </c>
      <c r="E42" s="863">
        <v>312</v>
      </c>
      <c r="F42" s="880">
        <v>173</v>
      </c>
      <c r="G42" s="861">
        <v>2.2826373240467063E-3</v>
      </c>
      <c r="H42" s="860">
        <v>0.55448717948717952</v>
      </c>
      <c r="I42" s="166">
        <v>337</v>
      </c>
      <c r="J42" s="317">
        <v>203</v>
      </c>
      <c r="K42" s="318">
        <v>2.5309420812304733E-3</v>
      </c>
      <c r="L42" s="178">
        <v>0.60237388724035612</v>
      </c>
      <c r="M42" s="180">
        <v>387</v>
      </c>
      <c r="N42" s="252">
        <v>235</v>
      </c>
      <c r="O42" s="825">
        <v>2.9523279143748617E-3</v>
      </c>
      <c r="P42" s="864">
        <v>0.60723514211886309</v>
      </c>
      <c r="Q42" s="180">
        <v>417</v>
      </c>
      <c r="R42" s="252">
        <v>276</v>
      </c>
      <c r="S42" s="858">
        <v>3.1280239440106216E-3</v>
      </c>
      <c r="T42" s="857">
        <v>0.66187050359712229</v>
      </c>
    </row>
    <row r="43" spans="1:20" x14ac:dyDescent="0.3">
      <c r="A43" s="875">
        <v>2</v>
      </c>
      <c r="B43" s="874">
        <v>1</v>
      </c>
      <c r="C43" s="846">
        <v>1.3542795232936078E-5</v>
      </c>
      <c r="D43" s="821">
        <v>0.5</v>
      </c>
      <c r="E43" s="875">
        <v>1</v>
      </c>
      <c r="F43" s="874">
        <v>1</v>
      </c>
      <c r="G43" s="845">
        <v>7.3161452693804685E-6</v>
      </c>
      <c r="H43" s="821">
        <v>1</v>
      </c>
      <c r="I43" s="320">
        <v>1</v>
      </c>
      <c r="J43" s="844">
        <v>1</v>
      </c>
      <c r="K43" s="843">
        <v>7.5102138908916122E-6</v>
      </c>
      <c r="L43" s="842">
        <v>1</v>
      </c>
      <c r="M43" s="322">
        <v>0</v>
      </c>
      <c r="N43" s="847">
        <v>0</v>
      </c>
      <c r="O43" s="849">
        <v>0</v>
      </c>
      <c r="P43" s="840" t="s">
        <v>127</v>
      </c>
      <c r="Q43" s="322">
        <v>0</v>
      </c>
      <c r="R43" s="847">
        <v>0</v>
      </c>
      <c r="S43" s="838">
        <v>0</v>
      </c>
      <c r="T43" s="853" t="s">
        <v>127</v>
      </c>
    </row>
    <row r="44" spans="1:20" x14ac:dyDescent="0.3">
      <c r="A44" s="875">
        <v>104</v>
      </c>
      <c r="B44" s="874">
        <v>59</v>
      </c>
      <c r="C44" s="846">
        <v>7.0422535211267609E-4</v>
      </c>
      <c r="D44" s="821">
        <v>0.56730769230769229</v>
      </c>
      <c r="E44" s="875">
        <v>115</v>
      </c>
      <c r="F44" s="874">
        <v>72</v>
      </c>
      <c r="G44" s="845">
        <v>8.4135670597875389E-4</v>
      </c>
      <c r="H44" s="821">
        <v>0.62608695652173918</v>
      </c>
      <c r="I44" s="320">
        <v>85</v>
      </c>
      <c r="J44" s="844">
        <v>46</v>
      </c>
      <c r="K44" s="843">
        <v>6.3836818072578703E-4</v>
      </c>
      <c r="L44" s="842">
        <v>0.54117647058823526</v>
      </c>
      <c r="M44" s="322">
        <v>73</v>
      </c>
      <c r="N44" s="847">
        <v>44</v>
      </c>
      <c r="O44" s="849">
        <v>5.5689906395184731E-4</v>
      </c>
      <c r="P44" s="848">
        <v>0.60273972602739723</v>
      </c>
      <c r="Q44" s="322">
        <v>77</v>
      </c>
      <c r="R44" s="847">
        <v>53</v>
      </c>
      <c r="S44" s="838">
        <v>5.7759674745519875E-4</v>
      </c>
      <c r="T44" s="837">
        <v>0.68831168831168832</v>
      </c>
    </row>
    <row r="45" spans="1:20" ht="15" thickBot="1" x14ac:dyDescent="0.35">
      <c r="A45" s="816">
        <v>457</v>
      </c>
      <c r="B45" s="869">
        <v>116</v>
      </c>
      <c r="C45" s="822">
        <v>3.094528710725894E-3</v>
      </c>
      <c r="D45" s="821">
        <v>0.25382932166301969</v>
      </c>
      <c r="E45" s="820">
        <v>412</v>
      </c>
      <c r="F45" s="868">
        <v>117</v>
      </c>
      <c r="G45" s="818">
        <v>3.0142518509847531E-3</v>
      </c>
      <c r="H45" s="817">
        <v>0.28398058252427183</v>
      </c>
      <c r="I45" s="816">
        <v>407</v>
      </c>
      <c r="J45" s="815">
        <v>102</v>
      </c>
      <c r="K45" s="814">
        <v>3.0566570535928862E-3</v>
      </c>
      <c r="L45" s="813">
        <v>0.25061425061425063</v>
      </c>
      <c r="M45" s="827">
        <v>405</v>
      </c>
      <c r="N45" s="826">
        <v>106</v>
      </c>
      <c r="O45" s="829">
        <v>3.089645491787646E-3</v>
      </c>
      <c r="P45" s="828">
        <v>0.2617283950617284</v>
      </c>
      <c r="Q45" s="827">
        <v>412</v>
      </c>
      <c r="R45" s="826">
        <v>107</v>
      </c>
      <c r="S45" s="808">
        <v>3.0905176617083362E-3</v>
      </c>
      <c r="T45" s="807">
        <v>0.25970873786407767</v>
      </c>
    </row>
    <row r="46" spans="1:20" ht="15" thickBot="1" x14ac:dyDescent="0.35">
      <c r="A46" s="1585"/>
      <c r="B46" s="1586"/>
      <c r="C46" s="1586"/>
      <c r="D46" s="1586"/>
      <c r="E46" s="1586"/>
      <c r="F46" s="1586"/>
      <c r="G46" s="1586"/>
      <c r="H46" s="1586"/>
      <c r="I46" s="1586"/>
      <c r="J46" s="1586"/>
      <c r="K46" s="1586"/>
      <c r="L46" s="1586"/>
      <c r="M46" s="1586"/>
      <c r="N46" s="1586"/>
      <c r="O46" s="1586"/>
      <c r="P46" s="1586"/>
      <c r="Q46" s="1586"/>
      <c r="R46" s="1586"/>
      <c r="S46" s="1586"/>
      <c r="T46" s="1587"/>
    </row>
    <row r="47" spans="1:20" ht="15" thickBot="1" x14ac:dyDescent="0.35">
      <c r="A47" s="891">
        <v>3513</v>
      </c>
      <c r="B47" s="890">
        <v>2566</v>
      </c>
      <c r="C47" s="889">
        <v>2.378791982665222E-2</v>
      </c>
      <c r="D47" s="888">
        <v>0.73042983205237688</v>
      </c>
      <c r="E47" s="99">
        <v>3339</v>
      </c>
      <c r="F47" s="887">
        <v>2285</v>
      </c>
      <c r="G47" s="886">
        <v>2.4428609054461384E-2</v>
      </c>
      <c r="H47" s="793">
        <v>0.6843366277328542</v>
      </c>
      <c r="I47" s="146">
        <v>3224</v>
      </c>
      <c r="J47" s="73">
        <v>2206</v>
      </c>
      <c r="K47" s="75">
        <v>2.4212929584234558E-2</v>
      </c>
      <c r="L47" s="171">
        <v>0.68424317617866004</v>
      </c>
      <c r="M47" s="187">
        <v>3292</v>
      </c>
      <c r="N47" s="188">
        <v>2192</v>
      </c>
      <c r="O47" s="885">
        <v>2.5113859157938099E-2</v>
      </c>
      <c r="P47" s="884">
        <v>0.66585662211421626</v>
      </c>
      <c r="Q47" s="187">
        <f>Q49+Q50+Q51+Q52+Q54+Q55+Q56+Q57</f>
        <v>3126</v>
      </c>
      <c r="R47" s="188">
        <f>R49+R50+R51+R52+R54+R55+R56+R57</f>
        <v>2060</v>
      </c>
      <c r="S47" s="885">
        <v>2.3448927695388977E-2</v>
      </c>
      <c r="T47" s="884">
        <v>0.65898912348048622</v>
      </c>
    </row>
    <row r="48" spans="1:20" ht="15" thickBot="1" x14ac:dyDescent="0.35">
      <c r="A48" s="1588" t="s">
        <v>121</v>
      </c>
      <c r="B48" s="1589"/>
      <c r="C48" s="1589"/>
      <c r="D48" s="1589"/>
      <c r="E48" s="1589"/>
      <c r="F48" s="1589"/>
      <c r="G48" s="1589"/>
      <c r="H48" s="1589"/>
      <c r="I48" s="1589"/>
      <c r="J48" s="1589"/>
      <c r="K48" s="1589"/>
      <c r="L48" s="1589"/>
      <c r="M48" s="1589"/>
      <c r="N48" s="1589"/>
      <c r="O48" s="1589"/>
      <c r="P48" s="1589"/>
      <c r="Q48" s="1589"/>
      <c r="R48" s="1589"/>
      <c r="S48" s="1589"/>
      <c r="T48" s="1590"/>
    </row>
    <row r="49" spans="1:20" x14ac:dyDescent="0.3">
      <c r="A49" s="166">
        <v>364</v>
      </c>
      <c r="B49" s="881">
        <v>285</v>
      </c>
      <c r="C49" s="845">
        <v>2.4647887323943664E-3</v>
      </c>
      <c r="D49" s="821">
        <v>0.78296703296703296</v>
      </c>
      <c r="E49" s="863">
        <v>532</v>
      </c>
      <c r="F49" s="880">
        <v>346</v>
      </c>
      <c r="G49" s="861">
        <v>3.8921892833104093E-3</v>
      </c>
      <c r="H49" s="860">
        <v>0.65037593984962405</v>
      </c>
      <c r="I49" s="166">
        <v>981</v>
      </c>
      <c r="J49" s="317">
        <v>717</v>
      </c>
      <c r="K49" s="318">
        <v>7.3675198269646715E-3</v>
      </c>
      <c r="L49" s="178">
        <v>0.73088685015290522</v>
      </c>
      <c r="M49" s="180">
        <v>1404</v>
      </c>
      <c r="N49" s="252">
        <v>1042</v>
      </c>
      <c r="O49" s="825">
        <v>1.0710771038197172E-2</v>
      </c>
      <c r="P49" s="864">
        <v>0.74216524216524216</v>
      </c>
      <c r="Q49" s="180">
        <v>1477</v>
      </c>
      <c r="R49" s="252">
        <v>1101</v>
      </c>
      <c r="S49" s="858">
        <v>1.1079355792095177E-2</v>
      </c>
      <c r="T49" s="857">
        <v>0.74542992552471221</v>
      </c>
    </row>
    <row r="50" spans="1:20" x14ac:dyDescent="0.3">
      <c r="A50" s="875">
        <v>0</v>
      </c>
      <c r="B50" s="874">
        <v>0</v>
      </c>
      <c r="C50" s="846">
        <v>0</v>
      </c>
      <c r="D50" s="855" t="s">
        <v>127</v>
      </c>
      <c r="E50" s="875">
        <v>0</v>
      </c>
      <c r="F50" s="874">
        <v>0</v>
      </c>
      <c r="G50" s="845">
        <v>0</v>
      </c>
      <c r="H50" s="855" t="s">
        <v>127</v>
      </c>
      <c r="I50" s="320">
        <v>0</v>
      </c>
      <c r="J50" s="844">
        <v>0</v>
      </c>
      <c r="K50" s="843">
        <v>0</v>
      </c>
      <c r="L50" s="854" t="s">
        <v>127</v>
      </c>
      <c r="M50" s="322">
        <v>0</v>
      </c>
      <c r="N50" s="847">
        <v>0</v>
      </c>
      <c r="O50" s="841">
        <v>0</v>
      </c>
      <c r="P50" s="840" t="s">
        <v>127</v>
      </c>
      <c r="Q50" s="322">
        <v>0</v>
      </c>
      <c r="R50" s="847">
        <v>0</v>
      </c>
      <c r="S50" s="838">
        <v>0</v>
      </c>
      <c r="T50" s="853" t="s">
        <v>127</v>
      </c>
    </row>
    <row r="51" spans="1:20" x14ac:dyDescent="0.3">
      <c r="A51" s="875">
        <v>52</v>
      </c>
      <c r="B51" s="874">
        <v>30</v>
      </c>
      <c r="C51" s="846">
        <v>3.5211267605633805E-4</v>
      </c>
      <c r="D51" s="821">
        <v>0.57692307692307687</v>
      </c>
      <c r="E51" s="875">
        <v>172</v>
      </c>
      <c r="F51" s="874">
        <v>86</v>
      </c>
      <c r="G51" s="845">
        <v>1.2583769863334406E-3</v>
      </c>
      <c r="H51" s="821">
        <v>0.5</v>
      </c>
      <c r="I51" s="320">
        <v>150</v>
      </c>
      <c r="J51" s="844">
        <v>72</v>
      </c>
      <c r="K51" s="843">
        <v>1.1265320836337418E-3</v>
      </c>
      <c r="L51" s="842">
        <v>0.48</v>
      </c>
      <c r="M51" s="322">
        <v>158</v>
      </c>
      <c r="N51" s="847">
        <v>76</v>
      </c>
      <c r="O51" s="849">
        <v>1.2053431795122174E-3</v>
      </c>
      <c r="P51" s="848">
        <v>0.48101265822784811</v>
      </c>
      <c r="Q51" s="322">
        <v>262</v>
      </c>
      <c r="R51" s="847">
        <v>104</v>
      </c>
      <c r="S51" s="838">
        <v>1.965329192639767E-3</v>
      </c>
      <c r="T51" s="837">
        <v>0.39694656488549618</v>
      </c>
    </row>
    <row r="52" spans="1:20" ht="15" thickBot="1" x14ac:dyDescent="0.35">
      <c r="A52" s="816">
        <v>1</v>
      </c>
      <c r="B52" s="869">
        <v>0</v>
      </c>
      <c r="C52" s="822">
        <v>6.771397616468039E-6</v>
      </c>
      <c r="D52" s="821">
        <v>0</v>
      </c>
      <c r="E52" s="820">
        <v>2</v>
      </c>
      <c r="F52" s="868">
        <v>0</v>
      </c>
      <c r="G52" s="818">
        <v>1.4632290538760937E-5</v>
      </c>
      <c r="H52" s="817">
        <v>0</v>
      </c>
      <c r="I52" s="816">
        <v>1</v>
      </c>
      <c r="J52" s="815">
        <v>0</v>
      </c>
      <c r="K52" s="814">
        <v>7.5102138908916122E-6</v>
      </c>
      <c r="L52" s="813">
        <v>0</v>
      </c>
      <c r="M52" s="827">
        <v>1</v>
      </c>
      <c r="N52" s="826">
        <v>0</v>
      </c>
      <c r="O52" s="829">
        <v>7.6287543007102366E-6</v>
      </c>
      <c r="P52" s="828">
        <v>0</v>
      </c>
      <c r="Q52" s="827">
        <v>3</v>
      </c>
      <c r="R52" s="826">
        <v>1</v>
      </c>
      <c r="S52" s="808">
        <v>2.2503769381371378E-5</v>
      </c>
      <c r="T52" s="807">
        <v>0.33333333333333331</v>
      </c>
    </row>
    <row r="53" spans="1:20" ht="15" thickBot="1" x14ac:dyDescent="0.35">
      <c r="A53" s="1588" t="s">
        <v>126</v>
      </c>
      <c r="B53" s="1589"/>
      <c r="C53" s="1589"/>
      <c r="D53" s="1589"/>
      <c r="E53" s="1589"/>
      <c r="F53" s="1589"/>
      <c r="G53" s="1589"/>
      <c r="H53" s="1589"/>
      <c r="I53" s="1589"/>
      <c r="J53" s="1589"/>
      <c r="K53" s="1589"/>
      <c r="L53" s="1589"/>
      <c r="M53" s="1589"/>
      <c r="N53" s="1589"/>
      <c r="O53" s="1589"/>
      <c r="P53" s="1589"/>
      <c r="Q53" s="1589"/>
      <c r="R53" s="1589"/>
      <c r="S53" s="1589"/>
      <c r="T53" s="1590"/>
    </row>
    <row r="54" spans="1:20" x14ac:dyDescent="0.3">
      <c r="A54" s="166">
        <v>1941</v>
      </c>
      <c r="B54" s="317">
        <v>1446</v>
      </c>
      <c r="C54" s="845">
        <v>1.3143282773564463E-2</v>
      </c>
      <c r="D54" s="821">
        <v>0.74497681607418853</v>
      </c>
      <c r="E54" s="863">
        <v>1650</v>
      </c>
      <c r="F54" s="862">
        <v>1173</v>
      </c>
      <c r="G54" s="861">
        <v>1.2071639694477774E-2</v>
      </c>
      <c r="H54" s="860">
        <v>0.71090909090909093</v>
      </c>
      <c r="I54" s="166">
        <v>1064</v>
      </c>
      <c r="J54" s="317">
        <v>697</v>
      </c>
      <c r="K54" s="318">
        <v>7.9908675799086754E-3</v>
      </c>
      <c r="L54" s="178">
        <v>0.65507518796992481</v>
      </c>
      <c r="M54" s="222">
        <v>750</v>
      </c>
      <c r="N54" s="325">
        <v>392</v>
      </c>
      <c r="O54" s="859">
        <v>5.7215657255326778E-3</v>
      </c>
      <c r="P54" s="824">
        <v>0.52266666666666661</v>
      </c>
      <c r="Q54" s="222">
        <v>629</v>
      </c>
      <c r="R54" s="325">
        <v>323</v>
      </c>
      <c r="S54" s="858">
        <v>4.7182903136275328E-3</v>
      </c>
      <c r="T54" s="857">
        <v>0.51351351351351349</v>
      </c>
    </row>
    <row r="55" spans="1:20" x14ac:dyDescent="0.3">
      <c r="A55" s="320">
        <v>0</v>
      </c>
      <c r="B55" s="844">
        <v>0</v>
      </c>
      <c r="C55" s="846">
        <v>0</v>
      </c>
      <c r="D55" s="855" t="s">
        <v>127</v>
      </c>
      <c r="E55" s="320">
        <v>0</v>
      </c>
      <c r="F55" s="844">
        <v>0</v>
      </c>
      <c r="G55" s="845">
        <v>0</v>
      </c>
      <c r="H55" s="855" t="s">
        <v>127</v>
      </c>
      <c r="I55" s="320">
        <v>0</v>
      </c>
      <c r="J55" s="844">
        <v>0</v>
      </c>
      <c r="K55" s="843">
        <v>0</v>
      </c>
      <c r="L55" s="854" t="s">
        <v>127</v>
      </c>
      <c r="M55" s="326">
        <v>0</v>
      </c>
      <c r="N55" s="839">
        <v>0</v>
      </c>
      <c r="O55" s="841">
        <v>0</v>
      </c>
      <c r="P55" s="840" t="s">
        <v>127</v>
      </c>
      <c r="Q55" s="326">
        <v>0</v>
      </c>
      <c r="R55" s="839">
        <v>0</v>
      </c>
      <c r="S55" s="838">
        <v>0</v>
      </c>
      <c r="T55" s="853" t="s">
        <v>127</v>
      </c>
    </row>
    <row r="56" spans="1:20" x14ac:dyDescent="0.3">
      <c r="A56" s="320">
        <v>1072</v>
      </c>
      <c r="B56" s="844">
        <v>773</v>
      </c>
      <c r="C56" s="846">
        <v>7.2589382448537375E-3</v>
      </c>
      <c r="D56" s="821">
        <v>0.72108208955223885</v>
      </c>
      <c r="E56" s="320">
        <v>904</v>
      </c>
      <c r="F56" s="844">
        <v>654</v>
      </c>
      <c r="G56" s="845">
        <v>6.6137953235199439E-3</v>
      </c>
      <c r="H56" s="821">
        <v>0.72345132743362828</v>
      </c>
      <c r="I56" s="320">
        <v>965</v>
      </c>
      <c r="J56" s="844">
        <v>699</v>
      </c>
      <c r="K56" s="843">
        <v>7.2473564047104058E-3</v>
      </c>
      <c r="L56" s="842">
        <v>0.72435233160621759</v>
      </c>
      <c r="M56" s="326">
        <v>885</v>
      </c>
      <c r="N56" s="839">
        <v>655</v>
      </c>
      <c r="O56" s="841">
        <v>6.7514475561285597E-3</v>
      </c>
      <c r="P56" s="840">
        <v>0.74011299435028244</v>
      </c>
      <c r="Q56" s="326">
        <v>660</v>
      </c>
      <c r="R56" s="839">
        <v>506</v>
      </c>
      <c r="S56" s="838">
        <v>4.9508292639017038E-3</v>
      </c>
      <c r="T56" s="837">
        <v>0.76666666666666672</v>
      </c>
    </row>
    <row r="57" spans="1:20" ht="15" thickBot="1" x14ac:dyDescent="0.35">
      <c r="A57" s="816">
        <v>83</v>
      </c>
      <c r="B57" s="815">
        <v>32</v>
      </c>
      <c r="C57" s="822">
        <v>5.6202600216684719E-4</v>
      </c>
      <c r="D57" s="821">
        <v>0.38554216867469882</v>
      </c>
      <c r="E57" s="820">
        <v>79</v>
      </c>
      <c r="F57" s="819">
        <v>26</v>
      </c>
      <c r="G57" s="818">
        <v>5.7797547628105701E-4</v>
      </c>
      <c r="H57" s="817">
        <v>0.32911392405063289</v>
      </c>
      <c r="I57" s="816">
        <v>63</v>
      </c>
      <c r="J57" s="815">
        <v>21</v>
      </c>
      <c r="K57" s="814">
        <v>4.7314347512617157E-4</v>
      </c>
      <c r="L57" s="813">
        <v>0.33333333333333331</v>
      </c>
      <c r="M57" s="810">
        <v>94</v>
      </c>
      <c r="N57" s="809">
        <v>27</v>
      </c>
      <c r="O57" s="812">
        <v>7.1710290426676233E-4</v>
      </c>
      <c r="P57" s="811">
        <v>0.28723404255319152</v>
      </c>
      <c r="Q57" s="810">
        <v>95</v>
      </c>
      <c r="R57" s="809">
        <v>25</v>
      </c>
      <c r="S57" s="808">
        <v>7.1261936374342704E-4</v>
      </c>
      <c r="T57" s="807">
        <v>0.26315789473684209</v>
      </c>
    </row>
    <row r="58" spans="1:20" ht="15" thickBot="1" x14ac:dyDescent="0.35">
      <c r="A58" s="1585"/>
      <c r="B58" s="1586"/>
      <c r="C58" s="1586"/>
      <c r="D58" s="1586"/>
      <c r="E58" s="1586"/>
      <c r="F58" s="1586"/>
      <c r="G58" s="1586"/>
      <c r="H58" s="1586"/>
      <c r="I58" s="1586"/>
      <c r="J58" s="1586"/>
      <c r="K58" s="1586"/>
      <c r="L58" s="1586"/>
      <c r="M58" s="1586"/>
      <c r="N58" s="1586"/>
      <c r="O58" s="1586"/>
      <c r="P58" s="1586"/>
      <c r="Q58" s="1586"/>
      <c r="R58" s="1586"/>
      <c r="S58" s="1586"/>
      <c r="T58" s="1587"/>
    </row>
    <row r="59" spans="1:20" ht="15" thickBot="1" x14ac:dyDescent="0.35">
      <c r="A59" s="798">
        <v>10342</v>
      </c>
      <c r="B59" s="797">
        <v>5945</v>
      </c>
      <c r="C59" s="796">
        <v>7.0029794149512464E-2</v>
      </c>
      <c r="D59" s="795">
        <v>0.57484045639141368</v>
      </c>
      <c r="E59" s="99">
        <v>11231</v>
      </c>
      <c r="F59" s="100">
        <v>6272</v>
      </c>
      <c r="G59" s="794">
        <v>8.216762752041204E-2</v>
      </c>
      <c r="H59" s="793">
        <v>0.55845427833674655</v>
      </c>
      <c r="I59" s="152">
        <v>12376</v>
      </c>
      <c r="J59" s="147">
        <v>6816</v>
      </c>
      <c r="K59" s="76">
        <v>9.2946407113674592E-2</v>
      </c>
      <c r="L59" s="190">
        <v>0.55074337427278608</v>
      </c>
      <c r="M59" s="191">
        <v>13948</v>
      </c>
      <c r="N59" s="192">
        <v>7510</v>
      </c>
      <c r="O59" s="792">
        <v>0.10640586498630639</v>
      </c>
      <c r="P59" s="791">
        <v>0.5384284485230858</v>
      </c>
      <c r="Q59" s="191">
        <f>Q47+Q35</f>
        <v>15175</v>
      </c>
      <c r="R59" s="192">
        <f>R35+R47</f>
        <v>8173</v>
      </c>
      <c r="S59" s="792">
        <v>0.1138315667874369</v>
      </c>
      <c r="T59" s="791">
        <v>0.53858319604612848</v>
      </c>
    </row>
    <row r="60" spans="1:20" x14ac:dyDescent="0.3">
      <c r="A60" s="74" t="s">
        <v>130</v>
      </c>
      <c r="I60" s="790"/>
      <c r="J60" s="243"/>
      <c r="K60" s="243"/>
      <c r="L60" s="243"/>
      <c r="M60" s="243"/>
      <c r="N60" s="243"/>
      <c r="O60" s="243"/>
      <c r="P60" s="243"/>
      <c r="Q60" s="243"/>
      <c r="R60" s="243"/>
      <c r="S60" s="243"/>
      <c r="T60" s="62" t="s">
        <v>131</v>
      </c>
    </row>
    <row r="61" spans="1:20" x14ac:dyDescent="0.3">
      <c r="A61" s="74" t="s">
        <v>132</v>
      </c>
    </row>
  </sheetData>
  <mergeCells count="25">
    <mergeCell ref="A6:U6"/>
    <mergeCell ref="A18:U18"/>
    <mergeCell ref="A1:V1"/>
    <mergeCell ref="A3:A4"/>
    <mergeCell ref="B3:E3"/>
    <mergeCell ref="F3:I3"/>
    <mergeCell ref="J3:M3"/>
    <mergeCell ref="N3:Q3"/>
    <mergeCell ref="R3:U3"/>
    <mergeCell ref="A58:T58"/>
    <mergeCell ref="A36:T36"/>
    <mergeCell ref="A11:U11"/>
    <mergeCell ref="A41:T41"/>
    <mergeCell ref="A16:U16"/>
    <mergeCell ref="A46:T46"/>
    <mergeCell ref="A33:D33"/>
    <mergeCell ref="E33:H33"/>
    <mergeCell ref="I33:L33"/>
    <mergeCell ref="M33:P33"/>
    <mergeCell ref="Q33:T33"/>
    <mergeCell ref="A32:T32"/>
    <mergeCell ref="A48:T48"/>
    <mergeCell ref="A23:U23"/>
    <mergeCell ref="A53:T53"/>
    <mergeCell ref="A28:U2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U39"/>
  <sheetViews>
    <sheetView workbookViewId="0">
      <selection sqref="A1:T1"/>
    </sheetView>
  </sheetViews>
  <sheetFormatPr defaultColWidth="9.109375" defaultRowHeight="14.4" x14ac:dyDescent="0.3"/>
  <cols>
    <col min="1" max="1" width="9.109375" style="367"/>
    <col min="2" max="2" width="44.109375" style="367" bestFit="1" customWidth="1"/>
    <col min="3" max="16384" width="9.109375" style="367"/>
  </cols>
  <sheetData>
    <row r="1" spans="1:21" ht="15" thickBot="1" x14ac:dyDescent="0.35">
      <c r="A1" s="1625" t="s">
        <v>975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/>
      <c r="O1" s="1625"/>
      <c r="P1" s="1625"/>
      <c r="Q1" s="1625"/>
      <c r="R1" s="1625"/>
      <c r="S1" s="1625"/>
      <c r="T1" s="1625"/>
    </row>
    <row r="2" spans="1:21" ht="15" thickBot="1" x14ac:dyDescent="0.35">
      <c r="A2" s="1626" t="s">
        <v>629</v>
      </c>
      <c r="B2" s="1633" t="s">
        <v>628</v>
      </c>
      <c r="C2" s="1635" t="s">
        <v>133</v>
      </c>
      <c r="D2" s="1635"/>
      <c r="E2" s="1635"/>
      <c r="F2" s="1635"/>
      <c r="G2" s="1635"/>
      <c r="H2" s="1635"/>
      <c r="I2" s="1635"/>
      <c r="J2" s="1635"/>
      <c r="K2" s="1636" t="s">
        <v>134</v>
      </c>
      <c r="L2" s="1637"/>
      <c r="M2" s="1637"/>
      <c r="N2" s="1637"/>
      <c r="O2" s="1637"/>
      <c r="P2" s="1637"/>
      <c r="Q2" s="1637"/>
      <c r="R2" s="1638"/>
      <c r="S2" s="1629" t="s">
        <v>116</v>
      </c>
      <c r="T2" s="1631" t="s">
        <v>135</v>
      </c>
    </row>
    <row r="3" spans="1:21" ht="15" thickBot="1" x14ac:dyDescent="0.35">
      <c r="A3" s="1627"/>
      <c r="B3" s="1634"/>
      <c r="C3" s="1639" t="s">
        <v>136</v>
      </c>
      <c r="D3" s="1639"/>
      <c r="E3" s="1639"/>
      <c r="F3" s="1639"/>
      <c r="G3" s="1640" t="s">
        <v>125</v>
      </c>
      <c r="H3" s="1639"/>
      <c r="I3" s="1639"/>
      <c r="J3" s="1641"/>
      <c r="K3" s="1642" t="s">
        <v>136</v>
      </c>
      <c r="L3" s="1643"/>
      <c r="M3" s="1643"/>
      <c r="N3" s="1644"/>
      <c r="O3" s="1636" t="s">
        <v>125</v>
      </c>
      <c r="P3" s="1637"/>
      <c r="Q3" s="1637"/>
      <c r="R3" s="1638"/>
      <c r="S3" s="1630"/>
      <c r="T3" s="1632"/>
    </row>
    <row r="4" spans="1:21" ht="29.4" thickBot="1" x14ac:dyDescent="0.35">
      <c r="A4" s="1628"/>
      <c r="B4" s="1634"/>
      <c r="C4" s="491" t="s">
        <v>116</v>
      </c>
      <c r="D4" s="488" t="s">
        <v>117</v>
      </c>
      <c r="E4" s="488" t="s">
        <v>137</v>
      </c>
      <c r="F4" s="490" t="s">
        <v>117</v>
      </c>
      <c r="G4" s="489" t="s">
        <v>116</v>
      </c>
      <c r="H4" s="488" t="s">
        <v>117</v>
      </c>
      <c r="I4" s="488" t="s">
        <v>137</v>
      </c>
      <c r="J4" s="487" t="s">
        <v>117</v>
      </c>
      <c r="K4" s="486" t="s">
        <v>116</v>
      </c>
      <c r="L4" s="485" t="s">
        <v>117</v>
      </c>
      <c r="M4" s="485" t="s">
        <v>137</v>
      </c>
      <c r="N4" s="484" t="s">
        <v>117</v>
      </c>
      <c r="O4" s="483" t="s">
        <v>116</v>
      </c>
      <c r="P4" s="482" t="s">
        <v>117</v>
      </c>
      <c r="Q4" s="482" t="s">
        <v>137</v>
      </c>
      <c r="R4" s="481" t="s">
        <v>117</v>
      </c>
      <c r="S4" s="1630"/>
      <c r="T4" s="1632"/>
    </row>
    <row r="5" spans="1:21" x14ac:dyDescent="0.3">
      <c r="A5" s="1620" t="s">
        <v>627</v>
      </c>
      <c r="B5" s="444" t="s">
        <v>138</v>
      </c>
      <c r="C5" s="440">
        <v>5329</v>
      </c>
      <c r="D5" s="441">
        <v>3164</v>
      </c>
      <c r="E5" s="441">
        <v>4555</v>
      </c>
      <c r="F5" s="443">
        <v>2786</v>
      </c>
      <c r="G5" s="442">
        <v>253</v>
      </c>
      <c r="H5" s="441">
        <v>129</v>
      </c>
      <c r="I5" s="441">
        <v>157</v>
      </c>
      <c r="J5" s="439">
        <v>96</v>
      </c>
      <c r="K5" s="440">
        <v>0</v>
      </c>
      <c r="L5" s="441">
        <v>0</v>
      </c>
      <c r="M5" s="441">
        <v>0</v>
      </c>
      <c r="N5" s="443">
        <v>0</v>
      </c>
      <c r="O5" s="442">
        <v>0</v>
      </c>
      <c r="P5" s="441">
        <v>0</v>
      </c>
      <c r="Q5" s="441">
        <v>0</v>
      </c>
      <c r="R5" s="439">
        <v>0</v>
      </c>
      <c r="S5" s="480">
        <v>5582</v>
      </c>
      <c r="T5" s="479">
        <v>3293</v>
      </c>
    </row>
    <row r="6" spans="1:21" x14ac:dyDescent="0.3">
      <c r="A6" s="1621"/>
      <c r="B6" s="437" t="s">
        <v>139</v>
      </c>
      <c r="C6" s="433">
        <v>5894</v>
      </c>
      <c r="D6" s="434">
        <v>3838</v>
      </c>
      <c r="E6" s="434">
        <v>5695</v>
      </c>
      <c r="F6" s="436">
        <v>3723</v>
      </c>
      <c r="G6" s="435">
        <v>1075</v>
      </c>
      <c r="H6" s="434">
        <v>606</v>
      </c>
      <c r="I6" s="434">
        <v>940</v>
      </c>
      <c r="J6" s="432">
        <v>535</v>
      </c>
      <c r="K6" s="433">
        <v>81</v>
      </c>
      <c r="L6" s="434">
        <v>35</v>
      </c>
      <c r="M6" s="434">
        <v>25</v>
      </c>
      <c r="N6" s="436">
        <v>14</v>
      </c>
      <c r="O6" s="435">
        <v>2</v>
      </c>
      <c r="P6" s="434">
        <v>0</v>
      </c>
      <c r="Q6" s="434">
        <v>0</v>
      </c>
      <c r="R6" s="432">
        <v>0</v>
      </c>
      <c r="S6" s="452">
        <v>7052</v>
      </c>
      <c r="T6" s="451">
        <v>4479</v>
      </c>
    </row>
    <row r="7" spans="1:21" x14ac:dyDescent="0.3">
      <c r="A7" s="1621"/>
      <c r="B7" s="437" t="s">
        <v>140</v>
      </c>
      <c r="C7" s="433">
        <v>65648</v>
      </c>
      <c r="D7" s="434">
        <v>46476</v>
      </c>
      <c r="E7" s="434">
        <v>52773</v>
      </c>
      <c r="F7" s="436">
        <v>37151</v>
      </c>
      <c r="G7" s="435">
        <v>2621</v>
      </c>
      <c r="H7" s="434">
        <v>1344</v>
      </c>
      <c r="I7" s="434">
        <v>1256</v>
      </c>
      <c r="J7" s="432">
        <v>722</v>
      </c>
      <c r="K7" s="433">
        <v>13848</v>
      </c>
      <c r="L7" s="434">
        <v>8553</v>
      </c>
      <c r="M7" s="434">
        <v>3137</v>
      </c>
      <c r="N7" s="436">
        <v>1790</v>
      </c>
      <c r="O7" s="435">
        <v>270</v>
      </c>
      <c r="P7" s="434">
        <v>144</v>
      </c>
      <c r="Q7" s="434">
        <v>46</v>
      </c>
      <c r="R7" s="432">
        <v>24</v>
      </c>
      <c r="S7" s="452">
        <v>82387</v>
      </c>
      <c r="T7" s="451">
        <v>56517</v>
      </c>
    </row>
    <row r="8" spans="1:21" x14ac:dyDescent="0.3">
      <c r="A8" s="1621"/>
      <c r="B8" s="437" t="s">
        <v>141</v>
      </c>
      <c r="C8" s="433">
        <v>27346</v>
      </c>
      <c r="D8" s="434">
        <v>6865</v>
      </c>
      <c r="E8" s="434">
        <v>25428</v>
      </c>
      <c r="F8" s="436">
        <v>6482</v>
      </c>
      <c r="G8" s="435">
        <v>1623</v>
      </c>
      <c r="H8" s="434">
        <v>434</v>
      </c>
      <c r="I8" s="434">
        <v>1088</v>
      </c>
      <c r="J8" s="432">
        <v>321</v>
      </c>
      <c r="K8" s="433">
        <v>177</v>
      </c>
      <c r="L8" s="434">
        <v>15</v>
      </c>
      <c r="M8" s="434">
        <v>121</v>
      </c>
      <c r="N8" s="436">
        <v>9</v>
      </c>
      <c r="O8" s="435">
        <v>0</v>
      </c>
      <c r="P8" s="434">
        <v>0</v>
      </c>
      <c r="Q8" s="434">
        <v>0</v>
      </c>
      <c r="R8" s="432">
        <v>0</v>
      </c>
      <c r="S8" s="452">
        <v>29146</v>
      </c>
      <c r="T8" s="451">
        <v>7314</v>
      </c>
    </row>
    <row r="9" spans="1:21" x14ac:dyDescent="0.3">
      <c r="A9" s="1621"/>
      <c r="B9" s="437" t="s">
        <v>142</v>
      </c>
      <c r="C9" s="433">
        <v>3488</v>
      </c>
      <c r="D9" s="434">
        <v>2300</v>
      </c>
      <c r="E9" s="434">
        <v>3291</v>
      </c>
      <c r="F9" s="436">
        <v>2152</v>
      </c>
      <c r="G9" s="435">
        <v>338</v>
      </c>
      <c r="H9" s="434">
        <v>164</v>
      </c>
      <c r="I9" s="434">
        <v>211</v>
      </c>
      <c r="J9" s="432">
        <v>107</v>
      </c>
      <c r="K9" s="433">
        <v>25</v>
      </c>
      <c r="L9" s="434">
        <v>5</v>
      </c>
      <c r="M9" s="434">
        <v>25</v>
      </c>
      <c r="N9" s="436">
        <v>5</v>
      </c>
      <c r="O9" s="435">
        <v>0</v>
      </c>
      <c r="P9" s="434">
        <v>0</v>
      </c>
      <c r="Q9" s="434">
        <v>0</v>
      </c>
      <c r="R9" s="432">
        <v>0</v>
      </c>
      <c r="S9" s="452">
        <v>3851</v>
      </c>
      <c r="T9" s="451">
        <v>2469</v>
      </c>
    </row>
    <row r="10" spans="1:21" x14ac:dyDescent="0.3">
      <c r="A10" s="1621"/>
      <c r="B10" s="437" t="s">
        <v>143</v>
      </c>
      <c r="C10" s="433">
        <v>1273</v>
      </c>
      <c r="D10" s="434">
        <v>337</v>
      </c>
      <c r="E10" s="434">
        <v>1056</v>
      </c>
      <c r="F10" s="436">
        <v>288</v>
      </c>
      <c r="G10" s="435">
        <v>50</v>
      </c>
      <c r="H10" s="434">
        <v>18</v>
      </c>
      <c r="I10" s="434">
        <v>32</v>
      </c>
      <c r="J10" s="432">
        <v>12</v>
      </c>
      <c r="K10" s="433">
        <v>1172</v>
      </c>
      <c r="L10" s="434">
        <v>327</v>
      </c>
      <c r="M10" s="434">
        <v>443</v>
      </c>
      <c r="N10" s="436">
        <v>132</v>
      </c>
      <c r="O10" s="435">
        <v>0</v>
      </c>
      <c r="P10" s="434">
        <v>0</v>
      </c>
      <c r="Q10" s="434">
        <v>0</v>
      </c>
      <c r="R10" s="432">
        <v>0</v>
      </c>
      <c r="S10" s="452">
        <v>2495</v>
      </c>
      <c r="T10" s="451">
        <v>682</v>
      </c>
    </row>
    <row r="11" spans="1:21" ht="15" thickBot="1" x14ac:dyDescent="0.35">
      <c r="A11" s="1622"/>
      <c r="B11" s="431" t="s">
        <v>144</v>
      </c>
      <c r="C11" s="427">
        <v>12859</v>
      </c>
      <c r="D11" s="428">
        <v>9135</v>
      </c>
      <c r="E11" s="428">
        <v>12138</v>
      </c>
      <c r="F11" s="430">
        <v>8618</v>
      </c>
      <c r="G11" s="429">
        <v>796</v>
      </c>
      <c r="H11" s="428">
        <v>493</v>
      </c>
      <c r="I11" s="428">
        <v>331</v>
      </c>
      <c r="J11" s="426">
        <v>254</v>
      </c>
      <c r="K11" s="427">
        <v>3391</v>
      </c>
      <c r="L11" s="428">
        <v>3004</v>
      </c>
      <c r="M11" s="428">
        <v>1386</v>
      </c>
      <c r="N11" s="430">
        <v>1181</v>
      </c>
      <c r="O11" s="429">
        <v>121</v>
      </c>
      <c r="P11" s="428">
        <v>66</v>
      </c>
      <c r="Q11" s="428">
        <v>0</v>
      </c>
      <c r="R11" s="426">
        <v>0</v>
      </c>
      <c r="S11" s="478">
        <v>17167</v>
      </c>
      <c r="T11" s="477">
        <v>12698</v>
      </c>
      <c r="U11" s="476"/>
    </row>
    <row r="12" spans="1:21" x14ac:dyDescent="0.3">
      <c r="A12" s="1623" t="s">
        <v>113</v>
      </c>
      <c r="B12" s="475" t="s">
        <v>138</v>
      </c>
      <c r="C12" s="471">
        <v>4797</v>
      </c>
      <c r="D12" s="472">
        <v>2866</v>
      </c>
      <c r="E12" s="472">
        <v>4160</v>
      </c>
      <c r="F12" s="474">
        <v>2544</v>
      </c>
      <c r="G12" s="473">
        <v>252</v>
      </c>
      <c r="H12" s="472">
        <v>132</v>
      </c>
      <c r="I12" s="472">
        <v>155</v>
      </c>
      <c r="J12" s="470">
        <v>98</v>
      </c>
      <c r="K12" s="471">
        <v>0</v>
      </c>
      <c r="L12" s="472">
        <v>0</v>
      </c>
      <c r="M12" s="472">
        <v>0</v>
      </c>
      <c r="N12" s="474">
        <v>0</v>
      </c>
      <c r="O12" s="473">
        <v>0</v>
      </c>
      <c r="P12" s="472">
        <v>0</v>
      </c>
      <c r="Q12" s="472">
        <v>0</v>
      </c>
      <c r="R12" s="470">
        <v>0</v>
      </c>
      <c r="S12" s="471">
        <f t="shared" ref="S12:T18" si="0">C12+G12+K12+O12</f>
        <v>5049</v>
      </c>
      <c r="T12" s="470">
        <f t="shared" si="0"/>
        <v>2998</v>
      </c>
    </row>
    <row r="13" spans="1:21" x14ac:dyDescent="0.3">
      <c r="A13" s="1621"/>
      <c r="B13" s="437" t="s">
        <v>139</v>
      </c>
      <c r="C13" s="433">
        <v>5159</v>
      </c>
      <c r="D13" s="434">
        <v>3441</v>
      </c>
      <c r="E13" s="434">
        <v>4984</v>
      </c>
      <c r="F13" s="436">
        <v>3330</v>
      </c>
      <c r="G13" s="435">
        <v>1037</v>
      </c>
      <c r="H13" s="434">
        <v>578</v>
      </c>
      <c r="I13" s="434">
        <v>906</v>
      </c>
      <c r="J13" s="432">
        <v>515</v>
      </c>
      <c r="K13" s="433">
        <v>65</v>
      </c>
      <c r="L13" s="434">
        <v>21</v>
      </c>
      <c r="M13" s="434">
        <v>17</v>
      </c>
      <c r="N13" s="436">
        <v>5</v>
      </c>
      <c r="O13" s="435">
        <v>13</v>
      </c>
      <c r="P13" s="434">
        <v>4</v>
      </c>
      <c r="Q13" s="434">
        <v>0</v>
      </c>
      <c r="R13" s="432">
        <v>0</v>
      </c>
      <c r="S13" s="433">
        <f t="shared" si="0"/>
        <v>6274</v>
      </c>
      <c r="T13" s="432">
        <f t="shared" si="0"/>
        <v>4044</v>
      </c>
    </row>
    <row r="14" spans="1:21" x14ac:dyDescent="0.3">
      <c r="A14" s="1621"/>
      <c r="B14" s="437" t="s">
        <v>140</v>
      </c>
      <c r="C14" s="433">
        <v>60479</v>
      </c>
      <c r="D14" s="434">
        <v>42648</v>
      </c>
      <c r="E14" s="434">
        <v>49980</v>
      </c>
      <c r="F14" s="436">
        <v>35037</v>
      </c>
      <c r="G14" s="435">
        <v>2420</v>
      </c>
      <c r="H14" s="434">
        <v>1234</v>
      </c>
      <c r="I14" s="434">
        <v>1181</v>
      </c>
      <c r="J14" s="432">
        <v>676</v>
      </c>
      <c r="K14" s="433">
        <v>12285</v>
      </c>
      <c r="L14" s="434">
        <v>7405</v>
      </c>
      <c r="M14" s="434">
        <v>3793</v>
      </c>
      <c r="N14" s="436">
        <v>2125</v>
      </c>
      <c r="O14" s="435">
        <v>219</v>
      </c>
      <c r="P14" s="434">
        <v>109</v>
      </c>
      <c r="Q14" s="434">
        <v>29</v>
      </c>
      <c r="R14" s="432">
        <v>9</v>
      </c>
      <c r="S14" s="433">
        <f t="shared" si="0"/>
        <v>75403</v>
      </c>
      <c r="T14" s="432">
        <f t="shared" si="0"/>
        <v>51396</v>
      </c>
    </row>
    <row r="15" spans="1:21" x14ac:dyDescent="0.3">
      <c r="A15" s="1621"/>
      <c r="B15" s="437" t="s">
        <v>141</v>
      </c>
      <c r="C15" s="433">
        <v>25331</v>
      </c>
      <c r="D15" s="434">
        <v>6220</v>
      </c>
      <c r="E15" s="434">
        <v>23890</v>
      </c>
      <c r="F15" s="436">
        <v>5933</v>
      </c>
      <c r="G15" s="435">
        <v>1480</v>
      </c>
      <c r="H15" s="434">
        <v>400</v>
      </c>
      <c r="I15" s="434">
        <v>1001</v>
      </c>
      <c r="J15" s="432">
        <v>298</v>
      </c>
      <c r="K15" s="433">
        <v>183</v>
      </c>
      <c r="L15" s="434">
        <v>14</v>
      </c>
      <c r="M15" s="434">
        <v>131</v>
      </c>
      <c r="N15" s="436">
        <v>13</v>
      </c>
      <c r="O15" s="435">
        <v>0</v>
      </c>
      <c r="P15" s="434">
        <v>0</v>
      </c>
      <c r="Q15" s="434">
        <v>0</v>
      </c>
      <c r="R15" s="432">
        <v>0</v>
      </c>
      <c r="S15" s="433">
        <f t="shared" si="0"/>
        <v>26994</v>
      </c>
      <c r="T15" s="432">
        <f t="shared" si="0"/>
        <v>6634</v>
      </c>
    </row>
    <row r="16" spans="1:21" x14ac:dyDescent="0.3">
      <c r="A16" s="1621"/>
      <c r="B16" s="437" t="s">
        <v>142</v>
      </c>
      <c r="C16" s="433">
        <v>3367</v>
      </c>
      <c r="D16" s="434">
        <v>2240</v>
      </c>
      <c r="E16" s="434">
        <v>3159</v>
      </c>
      <c r="F16" s="438">
        <v>2085</v>
      </c>
      <c r="G16" s="435">
        <v>342</v>
      </c>
      <c r="H16" s="434">
        <v>179</v>
      </c>
      <c r="I16" s="434">
        <v>200</v>
      </c>
      <c r="J16" s="432">
        <v>105</v>
      </c>
      <c r="K16" s="433">
        <v>28</v>
      </c>
      <c r="L16" s="434">
        <v>4</v>
      </c>
      <c r="M16" s="434">
        <v>28</v>
      </c>
      <c r="N16" s="436">
        <v>4</v>
      </c>
      <c r="O16" s="435">
        <v>0</v>
      </c>
      <c r="P16" s="434">
        <v>0</v>
      </c>
      <c r="Q16" s="434">
        <v>0</v>
      </c>
      <c r="R16" s="432">
        <v>0</v>
      </c>
      <c r="S16" s="433">
        <f t="shared" si="0"/>
        <v>3737</v>
      </c>
      <c r="T16" s="432">
        <f t="shared" si="0"/>
        <v>2423</v>
      </c>
    </row>
    <row r="17" spans="1:20" x14ac:dyDescent="0.3">
      <c r="A17" s="1621"/>
      <c r="B17" s="437" t="s">
        <v>143</v>
      </c>
      <c r="C17" s="433">
        <v>1200</v>
      </c>
      <c r="D17" s="434">
        <v>340</v>
      </c>
      <c r="E17" s="434">
        <v>1006</v>
      </c>
      <c r="F17" s="436">
        <v>296</v>
      </c>
      <c r="G17" s="435">
        <v>49</v>
      </c>
      <c r="H17" s="434">
        <v>22</v>
      </c>
      <c r="I17" s="434">
        <v>30</v>
      </c>
      <c r="J17" s="432">
        <v>13</v>
      </c>
      <c r="K17" s="433">
        <v>983</v>
      </c>
      <c r="L17" s="434">
        <v>273</v>
      </c>
      <c r="M17" s="434">
        <v>314</v>
      </c>
      <c r="N17" s="436">
        <v>101</v>
      </c>
      <c r="O17" s="435">
        <v>0</v>
      </c>
      <c r="P17" s="434">
        <v>0</v>
      </c>
      <c r="Q17" s="434">
        <v>0</v>
      </c>
      <c r="R17" s="432">
        <v>0</v>
      </c>
      <c r="S17" s="433">
        <f t="shared" si="0"/>
        <v>2232</v>
      </c>
      <c r="T17" s="432">
        <f t="shared" si="0"/>
        <v>635</v>
      </c>
    </row>
    <row r="18" spans="1:20" ht="15" thickBot="1" x14ac:dyDescent="0.35">
      <c r="A18" s="1624"/>
      <c r="B18" s="469" t="s">
        <v>144</v>
      </c>
      <c r="C18" s="465">
        <v>12982</v>
      </c>
      <c r="D18" s="466">
        <v>9158</v>
      </c>
      <c r="E18" s="466">
        <v>12130</v>
      </c>
      <c r="F18" s="468">
        <v>8537</v>
      </c>
      <c r="G18" s="467">
        <v>814</v>
      </c>
      <c r="H18" s="466">
        <v>497</v>
      </c>
      <c r="I18" s="466">
        <v>351</v>
      </c>
      <c r="J18" s="464">
        <v>262</v>
      </c>
      <c r="K18" s="465">
        <v>3074</v>
      </c>
      <c r="L18" s="466">
        <v>2710</v>
      </c>
      <c r="M18" s="466">
        <v>1255</v>
      </c>
      <c r="N18" s="468">
        <v>1064</v>
      </c>
      <c r="O18" s="467">
        <v>125</v>
      </c>
      <c r="P18" s="466">
        <v>71</v>
      </c>
      <c r="Q18" s="466">
        <v>6</v>
      </c>
      <c r="R18" s="464">
        <v>6</v>
      </c>
      <c r="S18" s="465">
        <f t="shared" si="0"/>
        <v>16995</v>
      </c>
      <c r="T18" s="464">
        <f t="shared" si="0"/>
        <v>12436</v>
      </c>
    </row>
    <row r="19" spans="1:20" x14ac:dyDescent="0.3">
      <c r="A19" s="1620" t="s">
        <v>114</v>
      </c>
      <c r="B19" s="444" t="s">
        <v>138</v>
      </c>
      <c r="C19" s="440">
        <v>4546</v>
      </c>
      <c r="D19" s="441">
        <v>2693</v>
      </c>
      <c r="E19" s="441">
        <v>3923</v>
      </c>
      <c r="F19" s="443">
        <v>2368</v>
      </c>
      <c r="G19" s="442">
        <v>253</v>
      </c>
      <c r="H19" s="441">
        <v>141</v>
      </c>
      <c r="I19" s="441">
        <v>158</v>
      </c>
      <c r="J19" s="439">
        <v>105</v>
      </c>
      <c r="K19" s="440">
        <v>0</v>
      </c>
      <c r="L19" s="441">
        <v>0</v>
      </c>
      <c r="M19" s="441">
        <v>0</v>
      </c>
      <c r="N19" s="443">
        <v>0</v>
      </c>
      <c r="O19" s="442">
        <v>0</v>
      </c>
      <c r="P19" s="441">
        <v>0</v>
      </c>
      <c r="Q19" s="441">
        <v>0</v>
      </c>
      <c r="R19" s="439">
        <v>0</v>
      </c>
      <c r="S19" s="440">
        <v>4799</v>
      </c>
      <c r="T19" s="439">
        <v>2834</v>
      </c>
    </row>
    <row r="20" spans="1:20" x14ac:dyDescent="0.3">
      <c r="A20" s="1621"/>
      <c r="B20" s="437" t="s">
        <v>139</v>
      </c>
      <c r="C20" s="433">
        <v>4808</v>
      </c>
      <c r="D20" s="434">
        <v>3237</v>
      </c>
      <c r="E20" s="434">
        <v>4611</v>
      </c>
      <c r="F20" s="436">
        <v>3111</v>
      </c>
      <c r="G20" s="435">
        <v>1024</v>
      </c>
      <c r="H20" s="434">
        <v>595</v>
      </c>
      <c r="I20" s="434">
        <v>889</v>
      </c>
      <c r="J20" s="432">
        <v>523</v>
      </c>
      <c r="K20" s="433">
        <v>75</v>
      </c>
      <c r="L20" s="434">
        <v>25</v>
      </c>
      <c r="M20" s="434">
        <v>20</v>
      </c>
      <c r="N20" s="436">
        <v>5</v>
      </c>
      <c r="O20" s="435">
        <v>12</v>
      </c>
      <c r="P20" s="434">
        <v>5</v>
      </c>
      <c r="Q20" s="434">
        <v>1</v>
      </c>
      <c r="R20" s="432">
        <v>1</v>
      </c>
      <c r="S20" s="433">
        <v>5919</v>
      </c>
      <c r="T20" s="432">
        <v>3862</v>
      </c>
    </row>
    <row r="21" spans="1:20" x14ac:dyDescent="0.3">
      <c r="A21" s="1621"/>
      <c r="B21" s="437" t="s">
        <v>140</v>
      </c>
      <c r="C21" s="433">
        <v>58631</v>
      </c>
      <c r="D21" s="434">
        <v>41178</v>
      </c>
      <c r="E21" s="434">
        <v>48723</v>
      </c>
      <c r="F21" s="436">
        <v>33904</v>
      </c>
      <c r="G21" s="435">
        <v>2260</v>
      </c>
      <c r="H21" s="434">
        <v>1140</v>
      </c>
      <c r="I21" s="434">
        <v>1110</v>
      </c>
      <c r="J21" s="432">
        <v>638</v>
      </c>
      <c r="K21" s="433">
        <v>11812</v>
      </c>
      <c r="L21" s="434">
        <v>7107</v>
      </c>
      <c r="M21" s="434">
        <v>4185</v>
      </c>
      <c r="N21" s="436">
        <v>2389</v>
      </c>
      <c r="O21" s="435">
        <v>193</v>
      </c>
      <c r="P21" s="434">
        <v>108</v>
      </c>
      <c r="Q21" s="434">
        <v>23</v>
      </c>
      <c r="R21" s="432">
        <v>11</v>
      </c>
      <c r="S21" s="433">
        <v>72896</v>
      </c>
      <c r="T21" s="432">
        <v>49533</v>
      </c>
    </row>
    <row r="22" spans="1:20" x14ac:dyDescent="0.3">
      <c r="A22" s="1621"/>
      <c r="B22" s="437" t="s">
        <v>141</v>
      </c>
      <c r="C22" s="433">
        <v>24718</v>
      </c>
      <c r="D22" s="434">
        <v>5848</v>
      </c>
      <c r="E22" s="434">
        <v>23453</v>
      </c>
      <c r="F22" s="436">
        <v>5605</v>
      </c>
      <c r="G22" s="435">
        <v>1456</v>
      </c>
      <c r="H22" s="434">
        <v>403</v>
      </c>
      <c r="I22" s="434">
        <v>992</v>
      </c>
      <c r="J22" s="432">
        <v>297</v>
      </c>
      <c r="K22" s="433">
        <v>160</v>
      </c>
      <c r="L22" s="434">
        <v>14</v>
      </c>
      <c r="M22" s="434">
        <v>104</v>
      </c>
      <c r="N22" s="436">
        <v>10</v>
      </c>
      <c r="O22" s="435">
        <v>0</v>
      </c>
      <c r="P22" s="434">
        <v>0</v>
      </c>
      <c r="Q22" s="434">
        <v>0</v>
      </c>
      <c r="R22" s="432">
        <v>0</v>
      </c>
      <c r="S22" s="433">
        <v>26334</v>
      </c>
      <c r="T22" s="432">
        <v>6265</v>
      </c>
    </row>
    <row r="23" spans="1:20" x14ac:dyDescent="0.3">
      <c r="A23" s="1621"/>
      <c r="B23" s="437" t="s">
        <v>142</v>
      </c>
      <c r="C23" s="433">
        <v>3324</v>
      </c>
      <c r="D23" s="434">
        <v>2240</v>
      </c>
      <c r="E23" s="434">
        <v>3122</v>
      </c>
      <c r="F23" s="438">
        <v>2088</v>
      </c>
      <c r="G23" s="435">
        <v>344</v>
      </c>
      <c r="H23" s="434">
        <v>182</v>
      </c>
      <c r="I23" s="434">
        <v>208</v>
      </c>
      <c r="J23" s="432">
        <v>114</v>
      </c>
      <c r="K23" s="433">
        <v>31</v>
      </c>
      <c r="L23" s="434">
        <v>5</v>
      </c>
      <c r="M23" s="434">
        <v>31</v>
      </c>
      <c r="N23" s="436">
        <v>5</v>
      </c>
      <c r="O23" s="435">
        <v>0</v>
      </c>
      <c r="P23" s="434">
        <v>0</v>
      </c>
      <c r="Q23" s="434">
        <v>0</v>
      </c>
      <c r="R23" s="432">
        <v>0</v>
      </c>
      <c r="S23" s="433">
        <v>3699</v>
      </c>
      <c r="T23" s="432">
        <v>2427</v>
      </c>
    </row>
    <row r="24" spans="1:20" x14ac:dyDescent="0.3">
      <c r="A24" s="1621"/>
      <c r="B24" s="437" t="s">
        <v>143</v>
      </c>
      <c r="C24" s="433">
        <v>1155</v>
      </c>
      <c r="D24" s="434">
        <v>340</v>
      </c>
      <c r="E24" s="434">
        <v>956</v>
      </c>
      <c r="F24" s="436">
        <v>293</v>
      </c>
      <c r="G24" s="435">
        <v>46</v>
      </c>
      <c r="H24" s="434">
        <v>19</v>
      </c>
      <c r="I24" s="434">
        <v>30</v>
      </c>
      <c r="J24" s="432">
        <v>11</v>
      </c>
      <c r="K24" s="433">
        <v>764</v>
      </c>
      <c r="L24" s="434">
        <v>215</v>
      </c>
      <c r="M24" s="434">
        <v>261</v>
      </c>
      <c r="N24" s="436">
        <v>83</v>
      </c>
      <c r="O24" s="435">
        <v>14</v>
      </c>
      <c r="P24" s="434">
        <v>4</v>
      </c>
      <c r="Q24" s="434">
        <v>6</v>
      </c>
      <c r="R24" s="432">
        <v>3</v>
      </c>
      <c r="S24" s="433">
        <v>1979</v>
      </c>
      <c r="T24" s="432">
        <v>578</v>
      </c>
    </row>
    <row r="25" spans="1:20" ht="15" thickBot="1" x14ac:dyDescent="0.35">
      <c r="A25" s="1622"/>
      <c r="B25" s="431" t="s">
        <v>144</v>
      </c>
      <c r="C25" s="427">
        <v>13050</v>
      </c>
      <c r="D25" s="428">
        <v>9266</v>
      </c>
      <c r="E25" s="428">
        <v>12084</v>
      </c>
      <c r="F25" s="430">
        <v>8532</v>
      </c>
      <c r="G25" s="429">
        <v>783</v>
      </c>
      <c r="H25" s="428">
        <v>471</v>
      </c>
      <c r="I25" s="428">
        <v>351</v>
      </c>
      <c r="J25" s="426">
        <v>247</v>
      </c>
      <c r="K25" s="427">
        <v>3565</v>
      </c>
      <c r="L25" s="428">
        <v>3064</v>
      </c>
      <c r="M25" s="428">
        <v>1572</v>
      </c>
      <c r="N25" s="430">
        <v>1273</v>
      </c>
      <c r="O25" s="429">
        <v>128</v>
      </c>
      <c r="P25" s="428">
        <v>71</v>
      </c>
      <c r="Q25" s="428">
        <v>3</v>
      </c>
      <c r="R25" s="426">
        <v>2</v>
      </c>
      <c r="S25" s="427">
        <v>17526</v>
      </c>
      <c r="T25" s="426">
        <v>12872</v>
      </c>
    </row>
    <row r="26" spans="1:20" x14ac:dyDescent="0.3">
      <c r="A26" s="1623" t="s">
        <v>115</v>
      </c>
      <c r="B26" s="463" t="s">
        <v>138</v>
      </c>
      <c r="C26" s="459">
        <v>4208</v>
      </c>
      <c r="D26" s="460">
        <v>2550</v>
      </c>
      <c r="E26" s="460">
        <v>3625</v>
      </c>
      <c r="F26" s="462">
        <v>2245</v>
      </c>
      <c r="G26" s="461">
        <v>254</v>
      </c>
      <c r="H26" s="460">
        <v>142</v>
      </c>
      <c r="I26" s="460">
        <v>161</v>
      </c>
      <c r="J26" s="458">
        <v>104</v>
      </c>
      <c r="K26" s="459">
        <v>0</v>
      </c>
      <c r="L26" s="460">
        <v>0</v>
      </c>
      <c r="M26" s="460">
        <v>0</v>
      </c>
      <c r="N26" s="462">
        <v>0</v>
      </c>
      <c r="O26" s="461">
        <v>0</v>
      </c>
      <c r="P26" s="460">
        <v>0</v>
      </c>
      <c r="Q26" s="460">
        <v>0</v>
      </c>
      <c r="R26" s="458">
        <v>0</v>
      </c>
      <c r="S26" s="459">
        <v>4462</v>
      </c>
      <c r="T26" s="458">
        <v>2692</v>
      </c>
    </row>
    <row r="27" spans="1:20" x14ac:dyDescent="0.3">
      <c r="A27" s="1621"/>
      <c r="B27" s="456" t="s">
        <v>139</v>
      </c>
      <c r="C27" s="452">
        <v>4574</v>
      </c>
      <c r="D27" s="453">
        <v>3026</v>
      </c>
      <c r="E27" s="453">
        <v>4419</v>
      </c>
      <c r="F27" s="455">
        <v>2936</v>
      </c>
      <c r="G27" s="454">
        <v>1005</v>
      </c>
      <c r="H27" s="453">
        <v>580</v>
      </c>
      <c r="I27" s="453">
        <v>872</v>
      </c>
      <c r="J27" s="451">
        <v>511</v>
      </c>
      <c r="K27" s="452">
        <v>0</v>
      </c>
      <c r="L27" s="453">
        <v>0</v>
      </c>
      <c r="M27" s="453">
        <v>0</v>
      </c>
      <c r="N27" s="455">
        <v>0</v>
      </c>
      <c r="O27" s="454">
        <v>0</v>
      </c>
      <c r="P27" s="453">
        <v>0</v>
      </c>
      <c r="Q27" s="453">
        <v>0</v>
      </c>
      <c r="R27" s="451">
        <v>0</v>
      </c>
      <c r="S27" s="452">
        <v>5579</v>
      </c>
      <c r="T27" s="451">
        <v>3606</v>
      </c>
    </row>
    <row r="28" spans="1:20" x14ac:dyDescent="0.3">
      <c r="A28" s="1621"/>
      <c r="B28" s="456" t="s">
        <v>140</v>
      </c>
      <c r="C28" s="452">
        <v>57683</v>
      </c>
      <c r="D28" s="453">
        <v>40254</v>
      </c>
      <c r="E28" s="453">
        <v>48006</v>
      </c>
      <c r="F28" s="455">
        <v>33046</v>
      </c>
      <c r="G28" s="454">
        <v>2110</v>
      </c>
      <c r="H28" s="453">
        <v>1079</v>
      </c>
      <c r="I28" s="453">
        <v>1043</v>
      </c>
      <c r="J28" s="451">
        <v>615</v>
      </c>
      <c r="K28" s="452">
        <v>10775</v>
      </c>
      <c r="L28" s="453">
        <v>6454</v>
      </c>
      <c r="M28" s="453">
        <v>4708</v>
      </c>
      <c r="N28" s="455">
        <v>2750</v>
      </c>
      <c r="O28" s="454">
        <v>198</v>
      </c>
      <c r="P28" s="453">
        <v>98</v>
      </c>
      <c r="Q28" s="453">
        <v>26</v>
      </c>
      <c r="R28" s="451">
        <v>14</v>
      </c>
      <c r="S28" s="452">
        <v>70766</v>
      </c>
      <c r="T28" s="451">
        <v>47885</v>
      </c>
    </row>
    <row r="29" spans="1:20" x14ac:dyDescent="0.3">
      <c r="A29" s="1621"/>
      <c r="B29" s="456" t="s">
        <v>141</v>
      </c>
      <c r="C29" s="452">
        <v>24900</v>
      </c>
      <c r="D29" s="453">
        <v>5707</v>
      </c>
      <c r="E29" s="453">
        <v>23760</v>
      </c>
      <c r="F29" s="455">
        <v>5476</v>
      </c>
      <c r="G29" s="454">
        <v>1411</v>
      </c>
      <c r="H29" s="453">
        <v>401</v>
      </c>
      <c r="I29" s="453">
        <v>985</v>
      </c>
      <c r="J29" s="451">
        <v>303</v>
      </c>
      <c r="K29" s="452">
        <v>162</v>
      </c>
      <c r="L29" s="453">
        <v>17</v>
      </c>
      <c r="M29" s="453">
        <v>93</v>
      </c>
      <c r="N29" s="455">
        <v>9</v>
      </c>
      <c r="O29" s="454">
        <v>0</v>
      </c>
      <c r="P29" s="453">
        <v>0</v>
      </c>
      <c r="Q29" s="453">
        <v>0</v>
      </c>
      <c r="R29" s="451">
        <v>0</v>
      </c>
      <c r="S29" s="452">
        <v>26473</v>
      </c>
      <c r="T29" s="451">
        <v>6125</v>
      </c>
    </row>
    <row r="30" spans="1:20" x14ac:dyDescent="0.3">
      <c r="A30" s="1621"/>
      <c r="B30" s="456" t="s">
        <v>142</v>
      </c>
      <c r="C30" s="452">
        <v>3264</v>
      </c>
      <c r="D30" s="453">
        <v>2223</v>
      </c>
      <c r="E30" s="453">
        <v>3098</v>
      </c>
      <c r="F30" s="457">
        <v>2097</v>
      </c>
      <c r="G30" s="454">
        <v>346</v>
      </c>
      <c r="H30" s="453">
        <v>184</v>
      </c>
      <c r="I30" s="453">
        <v>213</v>
      </c>
      <c r="J30" s="451">
        <v>117</v>
      </c>
      <c r="K30" s="452">
        <v>22</v>
      </c>
      <c r="L30" s="453">
        <v>6</v>
      </c>
      <c r="M30" s="453">
        <v>22</v>
      </c>
      <c r="N30" s="455">
        <v>6</v>
      </c>
      <c r="O30" s="454">
        <v>0</v>
      </c>
      <c r="P30" s="453">
        <v>0</v>
      </c>
      <c r="Q30" s="453">
        <v>0</v>
      </c>
      <c r="R30" s="451">
        <v>0</v>
      </c>
      <c r="S30" s="452">
        <v>3632</v>
      </c>
      <c r="T30" s="451">
        <v>2413</v>
      </c>
    </row>
    <row r="31" spans="1:20" x14ac:dyDescent="0.3">
      <c r="A31" s="1621"/>
      <c r="B31" s="456" t="s">
        <v>143</v>
      </c>
      <c r="C31" s="452">
        <v>1100</v>
      </c>
      <c r="D31" s="453">
        <v>329</v>
      </c>
      <c r="E31" s="453">
        <v>919</v>
      </c>
      <c r="F31" s="455">
        <v>279</v>
      </c>
      <c r="G31" s="454">
        <v>45</v>
      </c>
      <c r="H31" s="453">
        <v>20</v>
      </c>
      <c r="I31" s="453">
        <v>25</v>
      </c>
      <c r="J31" s="451">
        <v>11</v>
      </c>
      <c r="K31" s="452">
        <v>819</v>
      </c>
      <c r="L31" s="453">
        <v>248</v>
      </c>
      <c r="M31" s="453">
        <v>224</v>
      </c>
      <c r="N31" s="455">
        <v>70</v>
      </c>
      <c r="O31" s="454">
        <v>18</v>
      </c>
      <c r="P31" s="453">
        <v>4</v>
      </c>
      <c r="Q31" s="453">
        <v>6</v>
      </c>
      <c r="R31" s="451">
        <v>3</v>
      </c>
      <c r="S31" s="452">
        <v>1982</v>
      </c>
      <c r="T31" s="451">
        <v>601</v>
      </c>
    </row>
    <row r="32" spans="1:20" ht="15" thickBot="1" x14ac:dyDescent="0.35">
      <c r="A32" s="1624"/>
      <c r="B32" s="450" t="s">
        <v>144</v>
      </c>
      <c r="C32" s="446">
        <v>13660</v>
      </c>
      <c r="D32" s="447">
        <v>9749</v>
      </c>
      <c r="E32" s="447">
        <v>12540</v>
      </c>
      <c r="F32" s="449">
        <v>8895</v>
      </c>
      <c r="G32" s="448">
        <v>806</v>
      </c>
      <c r="H32" s="447">
        <v>477</v>
      </c>
      <c r="I32" s="447">
        <v>340</v>
      </c>
      <c r="J32" s="445">
        <v>237</v>
      </c>
      <c r="K32" s="446">
        <v>3578</v>
      </c>
      <c r="L32" s="447">
        <v>3033</v>
      </c>
      <c r="M32" s="447">
        <v>1656</v>
      </c>
      <c r="N32" s="449">
        <v>1414</v>
      </c>
      <c r="O32" s="448">
        <v>145</v>
      </c>
      <c r="P32" s="447">
        <v>73</v>
      </c>
      <c r="Q32" s="447">
        <v>5</v>
      </c>
      <c r="R32" s="445">
        <v>4</v>
      </c>
      <c r="S32" s="446">
        <v>18189</v>
      </c>
      <c r="T32" s="445">
        <v>13332</v>
      </c>
    </row>
    <row r="33" spans="1:20" x14ac:dyDescent="0.3">
      <c r="A33" s="1620" t="s">
        <v>626</v>
      </c>
      <c r="B33" s="444" t="s">
        <v>138</v>
      </c>
      <c r="C33" s="440">
        <v>4229</v>
      </c>
      <c r="D33" s="441">
        <v>2601</v>
      </c>
      <c r="E33" s="441">
        <v>3652</v>
      </c>
      <c r="F33" s="443">
        <v>2283</v>
      </c>
      <c r="G33" s="442">
        <v>241</v>
      </c>
      <c r="H33" s="441">
        <v>134</v>
      </c>
      <c r="I33" s="441">
        <v>159</v>
      </c>
      <c r="J33" s="439">
        <v>96</v>
      </c>
      <c r="K33" s="440">
        <v>0</v>
      </c>
      <c r="L33" s="441">
        <v>0</v>
      </c>
      <c r="M33" s="441">
        <v>0</v>
      </c>
      <c r="N33" s="443">
        <v>0</v>
      </c>
      <c r="O33" s="442">
        <v>0</v>
      </c>
      <c r="P33" s="441">
        <v>0</v>
      </c>
      <c r="Q33" s="441">
        <v>0</v>
      </c>
      <c r="R33" s="439">
        <v>0</v>
      </c>
      <c r="S33" s="440">
        <f t="shared" ref="S33:T39" si="1">C33+G33+K33+O33</f>
        <v>4470</v>
      </c>
      <c r="T33" s="439">
        <f t="shared" si="1"/>
        <v>2735</v>
      </c>
    </row>
    <row r="34" spans="1:20" x14ac:dyDescent="0.3">
      <c r="A34" s="1621"/>
      <c r="B34" s="437" t="s">
        <v>139</v>
      </c>
      <c r="C34" s="433">
        <v>4453</v>
      </c>
      <c r="D34" s="434">
        <v>2961</v>
      </c>
      <c r="E34" s="434">
        <v>4317</v>
      </c>
      <c r="F34" s="436">
        <v>2872</v>
      </c>
      <c r="G34" s="435">
        <v>1031</v>
      </c>
      <c r="H34" s="434">
        <v>583</v>
      </c>
      <c r="I34" s="434">
        <v>897</v>
      </c>
      <c r="J34" s="432">
        <v>515</v>
      </c>
      <c r="K34" s="433">
        <v>0</v>
      </c>
      <c r="L34" s="434">
        <v>0</v>
      </c>
      <c r="M34" s="434">
        <v>0</v>
      </c>
      <c r="N34" s="436">
        <v>0</v>
      </c>
      <c r="O34" s="435">
        <v>0</v>
      </c>
      <c r="P34" s="434">
        <v>0</v>
      </c>
      <c r="Q34" s="434">
        <v>0</v>
      </c>
      <c r="R34" s="432">
        <v>0</v>
      </c>
      <c r="S34" s="433">
        <f t="shared" si="1"/>
        <v>5484</v>
      </c>
      <c r="T34" s="432">
        <f t="shared" si="1"/>
        <v>3544</v>
      </c>
    </row>
    <row r="35" spans="1:20" x14ac:dyDescent="0.3">
      <c r="A35" s="1621"/>
      <c r="B35" s="437" t="s">
        <v>140</v>
      </c>
      <c r="C35" s="433">
        <v>59926</v>
      </c>
      <c r="D35" s="434">
        <v>41263</v>
      </c>
      <c r="E35" s="434">
        <v>49772</v>
      </c>
      <c r="F35" s="436">
        <v>33691</v>
      </c>
      <c r="G35" s="435">
        <v>2116</v>
      </c>
      <c r="H35" s="434">
        <v>1088</v>
      </c>
      <c r="I35" s="434">
        <v>1044</v>
      </c>
      <c r="J35" s="432">
        <v>631</v>
      </c>
      <c r="K35" s="433">
        <v>10342</v>
      </c>
      <c r="L35" s="434">
        <v>6106</v>
      </c>
      <c r="M35" s="434">
        <v>5407</v>
      </c>
      <c r="N35" s="436">
        <v>3123</v>
      </c>
      <c r="O35" s="435">
        <v>190</v>
      </c>
      <c r="P35" s="434">
        <v>90</v>
      </c>
      <c r="Q35" s="434">
        <v>37</v>
      </c>
      <c r="R35" s="432">
        <v>20</v>
      </c>
      <c r="S35" s="433">
        <f t="shared" si="1"/>
        <v>72574</v>
      </c>
      <c r="T35" s="432">
        <f t="shared" si="1"/>
        <v>48547</v>
      </c>
    </row>
    <row r="36" spans="1:20" x14ac:dyDescent="0.3">
      <c r="A36" s="1621"/>
      <c r="B36" s="437" t="s">
        <v>141</v>
      </c>
      <c r="C36" s="433">
        <v>24869</v>
      </c>
      <c r="D36" s="434">
        <v>5621</v>
      </c>
      <c r="E36" s="434">
        <v>23882</v>
      </c>
      <c r="F36" s="436">
        <v>5412</v>
      </c>
      <c r="G36" s="435">
        <v>1390</v>
      </c>
      <c r="H36" s="434">
        <v>390</v>
      </c>
      <c r="I36" s="434">
        <v>1003</v>
      </c>
      <c r="J36" s="432">
        <v>299</v>
      </c>
      <c r="K36" s="433">
        <v>158</v>
      </c>
      <c r="L36" s="434">
        <v>11</v>
      </c>
      <c r="M36" s="434">
        <v>79</v>
      </c>
      <c r="N36" s="436">
        <v>3</v>
      </c>
      <c r="O36" s="435">
        <v>0</v>
      </c>
      <c r="P36" s="434">
        <v>0</v>
      </c>
      <c r="Q36" s="434">
        <v>0</v>
      </c>
      <c r="R36" s="432">
        <v>0</v>
      </c>
      <c r="S36" s="433">
        <f t="shared" si="1"/>
        <v>26417</v>
      </c>
      <c r="T36" s="432">
        <f t="shared" si="1"/>
        <v>6022</v>
      </c>
    </row>
    <row r="37" spans="1:20" x14ac:dyDescent="0.3">
      <c r="A37" s="1621"/>
      <c r="B37" s="437" t="s">
        <v>142</v>
      </c>
      <c r="C37" s="433">
        <v>3169</v>
      </c>
      <c r="D37" s="434">
        <v>2180</v>
      </c>
      <c r="E37" s="434">
        <v>3043</v>
      </c>
      <c r="F37" s="438">
        <v>2083</v>
      </c>
      <c r="G37" s="435">
        <v>338</v>
      </c>
      <c r="H37" s="434">
        <v>174</v>
      </c>
      <c r="I37" s="434">
        <v>194</v>
      </c>
      <c r="J37" s="432">
        <v>99</v>
      </c>
      <c r="K37" s="433">
        <v>17</v>
      </c>
      <c r="L37" s="434">
        <v>5</v>
      </c>
      <c r="M37" s="434">
        <v>17</v>
      </c>
      <c r="N37" s="436">
        <v>5</v>
      </c>
      <c r="O37" s="435">
        <v>0</v>
      </c>
      <c r="P37" s="434">
        <v>0</v>
      </c>
      <c r="Q37" s="434">
        <v>0</v>
      </c>
      <c r="R37" s="432">
        <v>0</v>
      </c>
      <c r="S37" s="433">
        <f t="shared" si="1"/>
        <v>3524</v>
      </c>
      <c r="T37" s="432">
        <f t="shared" si="1"/>
        <v>2359</v>
      </c>
    </row>
    <row r="38" spans="1:20" x14ac:dyDescent="0.3">
      <c r="A38" s="1621"/>
      <c r="B38" s="437" t="s">
        <v>143</v>
      </c>
      <c r="C38" s="433">
        <v>1036</v>
      </c>
      <c r="D38" s="434">
        <v>330</v>
      </c>
      <c r="E38" s="434">
        <v>859</v>
      </c>
      <c r="F38" s="436">
        <v>275</v>
      </c>
      <c r="G38" s="435">
        <v>35</v>
      </c>
      <c r="H38" s="434">
        <v>15</v>
      </c>
      <c r="I38" s="434">
        <v>19</v>
      </c>
      <c r="J38" s="432">
        <v>10</v>
      </c>
      <c r="K38" s="433">
        <v>726</v>
      </c>
      <c r="L38" s="434">
        <v>211</v>
      </c>
      <c r="M38" s="434">
        <v>344</v>
      </c>
      <c r="N38" s="436">
        <v>88</v>
      </c>
      <c r="O38" s="435">
        <v>22</v>
      </c>
      <c r="P38" s="434">
        <v>8</v>
      </c>
      <c r="Q38" s="434">
        <v>6</v>
      </c>
      <c r="R38" s="432">
        <v>4</v>
      </c>
      <c r="S38" s="433">
        <f t="shared" si="1"/>
        <v>1819</v>
      </c>
      <c r="T38" s="432">
        <f t="shared" si="1"/>
        <v>564</v>
      </c>
    </row>
    <row r="39" spans="1:20" ht="15" thickBot="1" x14ac:dyDescent="0.35">
      <c r="A39" s="1622"/>
      <c r="B39" s="431" t="s">
        <v>144</v>
      </c>
      <c r="C39" s="427">
        <v>14313</v>
      </c>
      <c r="D39" s="428">
        <v>10268</v>
      </c>
      <c r="E39" s="428">
        <v>13035</v>
      </c>
      <c r="F39" s="430">
        <v>9314</v>
      </c>
      <c r="G39" s="429">
        <v>809</v>
      </c>
      <c r="H39" s="428">
        <v>467</v>
      </c>
      <c r="I39" s="428">
        <v>335</v>
      </c>
      <c r="J39" s="426">
        <v>226</v>
      </c>
      <c r="K39" s="427">
        <v>3752</v>
      </c>
      <c r="L39" s="428">
        <v>3146</v>
      </c>
      <c r="M39" s="428">
        <v>1871</v>
      </c>
      <c r="N39" s="430">
        <v>1599</v>
      </c>
      <c r="O39" s="429">
        <v>149</v>
      </c>
      <c r="P39" s="428">
        <v>74</v>
      </c>
      <c r="Q39" s="428">
        <v>2</v>
      </c>
      <c r="R39" s="426">
        <v>2</v>
      </c>
      <c r="S39" s="427">
        <f t="shared" si="1"/>
        <v>19023</v>
      </c>
      <c r="T39" s="426">
        <f t="shared" si="1"/>
        <v>13955</v>
      </c>
    </row>
  </sheetData>
  <mergeCells count="16">
    <mergeCell ref="A19:A25"/>
    <mergeCell ref="A26:A32"/>
    <mergeCell ref="A33:A39"/>
    <mergeCell ref="A1:T1"/>
    <mergeCell ref="A5:A11"/>
    <mergeCell ref="A2:A4"/>
    <mergeCell ref="S2:S4"/>
    <mergeCell ref="T2:T4"/>
    <mergeCell ref="A12:A18"/>
    <mergeCell ref="B2:B4"/>
    <mergeCell ref="C2:J2"/>
    <mergeCell ref="K2:R2"/>
    <mergeCell ref="C3:F3"/>
    <mergeCell ref="G3:J3"/>
    <mergeCell ref="K3:N3"/>
    <mergeCell ref="O3:R3"/>
  </mergeCells>
  <pageMargins left="0.7" right="0.7" top="0.75" bottom="0.75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O162"/>
  <sheetViews>
    <sheetView workbookViewId="0">
      <selection sqref="A1:O1"/>
    </sheetView>
  </sheetViews>
  <sheetFormatPr defaultColWidth="9.109375" defaultRowHeight="14.4" x14ac:dyDescent="0.3"/>
  <cols>
    <col min="1" max="1" width="9.109375" style="367"/>
    <col min="2" max="2" width="25" style="367" bestFit="1" customWidth="1"/>
    <col min="3" max="12" width="9.109375" style="367"/>
    <col min="13" max="13" width="10.5546875" style="367" customWidth="1"/>
    <col min="14" max="16384" width="9.109375" style="367"/>
  </cols>
  <sheetData>
    <row r="1" spans="1:15" ht="15" thickBot="1" x14ac:dyDescent="0.35">
      <c r="A1" s="1625" t="s">
        <v>976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/>
      <c r="O1" s="1625"/>
    </row>
    <row r="2" spans="1:15" ht="15" thickBot="1" x14ac:dyDescent="0.35">
      <c r="A2" s="1650" t="s">
        <v>629</v>
      </c>
      <c r="B2" s="557" t="s">
        <v>145</v>
      </c>
      <c r="C2" s="1652" t="s">
        <v>136</v>
      </c>
      <c r="D2" s="1653"/>
      <c r="E2" s="1653"/>
      <c r="F2" s="1654"/>
      <c r="G2" s="1655" t="s">
        <v>125</v>
      </c>
      <c r="H2" s="1656"/>
      <c r="I2" s="1656"/>
      <c r="J2" s="1657"/>
      <c r="K2" s="1658" t="s">
        <v>116</v>
      </c>
      <c r="L2" s="1660" t="s">
        <v>135</v>
      </c>
      <c r="M2" s="1662" t="s">
        <v>146</v>
      </c>
      <c r="N2" s="1662" t="s">
        <v>147</v>
      </c>
      <c r="O2" s="1648" t="s">
        <v>148</v>
      </c>
    </row>
    <row r="3" spans="1:15" ht="29.4" thickBot="1" x14ac:dyDescent="0.35">
      <c r="A3" s="1651"/>
      <c r="B3" s="556" t="s">
        <v>149</v>
      </c>
      <c r="C3" s="555" t="s">
        <v>150</v>
      </c>
      <c r="D3" s="552" t="s">
        <v>117</v>
      </c>
      <c r="E3" s="552" t="s">
        <v>151</v>
      </c>
      <c r="F3" s="554" t="s">
        <v>117</v>
      </c>
      <c r="G3" s="553" t="s">
        <v>150</v>
      </c>
      <c r="H3" s="552" t="s">
        <v>117</v>
      </c>
      <c r="I3" s="552" t="s">
        <v>151</v>
      </c>
      <c r="J3" s="551" t="s">
        <v>117</v>
      </c>
      <c r="K3" s="1659"/>
      <c r="L3" s="1661"/>
      <c r="M3" s="1663"/>
      <c r="N3" s="1663"/>
      <c r="O3" s="1649"/>
    </row>
    <row r="4" spans="1:15" x14ac:dyDescent="0.3">
      <c r="A4" s="1645" t="s">
        <v>627</v>
      </c>
      <c r="B4" s="550" t="s">
        <v>62</v>
      </c>
      <c r="C4" s="549">
        <v>19531</v>
      </c>
      <c r="D4" s="546">
        <v>12885</v>
      </c>
      <c r="E4" s="546">
        <v>2671</v>
      </c>
      <c r="F4" s="548">
        <v>1748</v>
      </c>
      <c r="G4" s="547">
        <v>1095</v>
      </c>
      <c r="H4" s="546">
        <v>638</v>
      </c>
      <c r="I4" s="546">
        <v>811</v>
      </c>
      <c r="J4" s="545">
        <v>374</v>
      </c>
      <c r="K4" s="534">
        <v>24108</v>
      </c>
      <c r="L4" s="526">
        <v>15645</v>
      </c>
      <c r="M4" s="544">
        <v>0.16324485373781147</v>
      </c>
      <c r="N4" s="524">
        <v>0.64895470383275267</v>
      </c>
      <c r="O4" s="543">
        <v>2321</v>
      </c>
    </row>
    <row r="5" spans="1:15" x14ac:dyDescent="0.3">
      <c r="A5" s="1646"/>
      <c r="B5" s="533" t="s">
        <v>50</v>
      </c>
      <c r="C5" s="539">
        <v>12225</v>
      </c>
      <c r="D5" s="536">
        <v>4046</v>
      </c>
      <c r="E5" s="536">
        <v>0</v>
      </c>
      <c r="F5" s="538">
        <v>0</v>
      </c>
      <c r="G5" s="537">
        <v>635</v>
      </c>
      <c r="H5" s="536">
        <v>241</v>
      </c>
      <c r="I5" s="536">
        <v>247</v>
      </c>
      <c r="J5" s="535">
        <v>62</v>
      </c>
      <c r="K5" s="534">
        <v>13107</v>
      </c>
      <c r="L5" s="526">
        <v>4349</v>
      </c>
      <c r="M5" s="525">
        <v>8.8752708559046586E-2</v>
      </c>
      <c r="N5" s="524">
        <v>0.33180743114366368</v>
      </c>
      <c r="O5" s="523">
        <v>375</v>
      </c>
    </row>
    <row r="6" spans="1:15" x14ac:dyDescent="0.3">
      <c r="A6" s="1646"/>
      <c r="B6" s="533" t="s">
        <v>46</v>
      </c>
      <c r="C6" s="539">
        <v>7203</v>
      </c>
      <c r="D6" s="536">
        <v>5294</v>
      </c>
      <c r="E6" s="536">
        <v>1581</v>
      </c>
      <c r="F6" s="538">
        <v>1245</v>
      </c>
      <c r="G6" s="537">
        <v>137</v>
      </c>
      <c r="H6" s="536">
        <v>84</v>
      </c>
      <c r="I6" s="536">
        <v>196</v>
      </c>
      <c r="J6" s="535">
        <v>99</v>
      </c>
      <c r="K6" s="534">
        <v>9117</v>
      </c>
      <c r="L6" s="526">
        <v>6722</v>
      </c>
      <c r="M6" s="525">
        <v>6.1734832069339114E-2</v>
      </c>
      <c r="N6" s="524">
        <v>0.73730393769880442</v>
      </c>
      <c r="O6" s="523">
        <v>462</v>
      </c>
    </row>
    <row r="7" spans="1:15" x14ac:dyDescent="0.3">
      <c r="A7" s="1646"/>
      <c r="B7" s="533" t="s">
        <v>52</v>
      </c>
      <c r="C7" s="539">
        <v>7765</v>
      </c>
      <c r="D7" s="536">
        <v>2253</v>
      </c>
      <c r="E7" s="536">
        <v>669</v>
      </c>
      <c r="F7" s="538">
        <v>236</v>
      </c>
      <c r="G7" s="537">
        <v>340</v>
      </c>
      <c r="H7" s="536">
        <v>96</v>
      </c>
      <c r="I7" s="536">
        <v>239</v>
      </c>
      <c r="J7" s="535">
        <v>58</v>
      </c>
      <c r="K7" s="534">
        <v>9013</v>
      </c>
      <c r="L7" s="526">
        <v>2643</v>
      </c>
      <c r="M7" s="525">
        <v>6.1030606717226432E-2</v>
      </c>
      <c r="N7" s="524">
        <v>0.2932430933096638</v>
      </c>
      <c r="O7" s="523">
        <v>414</v>
      </c>
    </row>
    <row r="8" spans="1:15" x14ac:dyDescent="0.3">
      <c r="A8" s="1646"/>
      <c r="B8" s="533" t="s">
        <v>103</v>
      </c>
      <c r="C8" s="539">
        <v>1852</v>
      </c>
      <c r="D8" s="536">
        <v>1514</v>
      </c>
      <c r="E8" s="536">
        <v>6443</v>
      </c>
      <c r="F8" s="538">
        <v>4985</v>
      </c>
      <c r="G8" s="537">
        <v>0</v>
      </c>
      <c r="H8" s="536">
        <v>0</v>
      </c>
      <c r="I8" s="536">
        <v>246</v>
      </c>
      <c r="J8" s="535">
        <v>143</v>
      </c>
      <c r="K8" s="534">
        <v>8541</v>
      </c>
      <c r="L8" s="526">
        <v>6642</v>
      </c>
      <c r="M8" s="525">
        <v>5.783450704225352E-2</v>
      </c>
      <c r="N8" s="524">
        <v>0.7776606954689147</v>
      </c>
      <c r="O8" s="523">
        <v>2269</v>
      </c>
    </row>
    <row r="9" spans="1:15" x14ac:dyDescent="0.3">
      <c r="A9" s="1646"/>
      <c r="B9" s="533" t="s">
        <v>78</v>
      </c>
      <c r="C9" s="539">
        <v>6992</v>
      </c>
      <c r="D9" s="536">
        <v>2287</v>
      </c>
      <c r="E9" s="536">
        <v>786</v>
      </c>
      <c r="F9" s="538">
        <v>266</v>
      </c>
      <c r="G9" s="537">
        <v>264</v>
      </c>
      <c r="H9" s="536">
        <v>86</v>
      </c>
      <c r="I9" s="536">
        <v>107</v>
      </c>
      <c r="J9" s="535">
        <v>25</v>
      </c>
      <c r="K9" s="534">
        <v>8149</v>
      </c>
      <c r="L9" s="526">
        <v>2664</v>
      </c>
      <c r="M9" s="525">
        <v>5.5180119176598048E-2</v>
      </c>
      <c r="N9" s="524">
        <v>0.32691127745735671</v>
      </c>
      <c r="O9" s="523">
        <v>126</v>
      </c>
    </row>
    <row r="10" spans="1:15" x14ac:dyDescent="0.3">
      <c r="A10" s="1646"/>
      <c r="B10" s="533" t="s">
        <v>64</v>
      </c>
      <c r="C10" s="539">
        <v>6168</v>
      </c>
      <c r="D10" s="536">
        <v>4692</v>
      </c>
      <c r="E10" s="536">
        <v>1628</v>
      </c>
      <c r="F10" s="538">
        <v>1150</v>
      </c>
      <c r="G10" s="537">
        <v>195</v>
      </c>
      <c r="H10" s="536">
        <v>117</v>
      </c>
      <c r="I10" s="536">
        <v>80</v>
      </c>
      <c r="J10" s="535">
        <v>58</v>
      </c>
      <c r="K10" s="534">
        <v>8071</v>
      </c>
      <c r="L10" s="526">
        <v>6017</v>
      </c>
      <c r="M10" s="525">
        <v>5.4651950162513542E-2</v>
      </c>
      <c r="N10" s="524">
        <v>0.74550861107669431</v>
      </c>
      <c r="O10" s="523">
        <v>196</v>
      </c>
    </row>
    <row r="11" spans="1:15" x14ac:dyDescent="0.3">
      <c r="A11" s="1646"/>
      <c r="B11" s="533" t="s">
        <v>66</v>
      </c>
      <c r="C11" s="539">
        <v>6038</v>
      </c>
      <c r="D11" s="536">
        <v>4130</v>
      </c>
      <c r="E11" s="536">
        <v>1561</v>
      </c>
      <c r="F11" s="538">
        <v>1003</v>
      </c>
      <c r="G11" s="537">
        <v>161</v>
      </c>
      <c r="H11" s="536">
        <v>98</v>
      </c>
      <c r="I11" s="536">
        <v>143</v>
      </c>
      <c r="J11" s="535">
        <v>71</v>
      </c>
      <c r="K11" s="534">
        <v>7903</v>
      </c>
      <c r="L11" s="526">
        <v>5302</v>
      </c>
      <c r="M11" s="525">
        <v>5.3514355362946915E-2</v>
      </c>
      <c r="N11" s="524">
        <v>0.67088447425028475</v>
      </c>
      <c r="O11" s="523">
        <v>226</v>
      </c>
    </row>
    <row r="12" spans="1:15" x14ac:dyDescent="0.3">
      <c r="A12" s="1646"/>
      <c r="B12" s="533" t="s">
        <v>42</v>
      </c>
      <c r="C12" s="539">
        <v>6691</v>
      </c>
      <c r="D12" s="536">
        <v>4417</v>
      </c>
      <c r="E12" s="536">
        <v>917</v>
      </c>
      <c r="F12" s="538">
        <v>577</v>
      </c>
      <c r="G12" s="537">
        <v>135</v>
      </c>
      <c r="H12" s="536">
        <v>71</v>
      </c>
      <c r="I12" s="536">
        <v>132</v>
      </c>
      <c r="J12" s="535">
        <v>48</v>
      </c>
      <c r="K12" s="534">
        <v>7875</v>
      </c>
      <c r="L12" s="526">
        <v>5113</v>
      </c>
      <c r="M12" s="525">
        <v>5.3324756229685806E-2</v>
      </c>
      <c r="N12" s="524">
        <v>0.64926984126984122</v>
      </c>
      <c r="O12" s="523">
        <v>167</v>
      </c>
    </row>
    <row r="13" spans="1:15" x14ac:dyDescent="0.3">
      <c r="A13" s="1646"/>
      <c r="B13" s="533" t="s">
        <v>48</v>
      </c>
      <c r="C13" s="539">
        <v>6059</v>
      </c>
      <c r="D13" s="536">
        <v>3558</v>
      </c>
      <c r="E13" s="536">
        <v>1229</v>
      </c>
      <c r="F13" s="538">
        <v>633</v>
      </c>
      <c r="G13" s="537">
        <v>117</v>
      </c>
      <c r="H13" s="536">
        <v>65</v>
      </c>
      <c r="I13" s="536">
        <v>110</v>
      </c>
      <c r="J13" s="535">
        <v>30</v>
      </c>
      <c r="K13" s="534">
        <v>7515</v>
      </c>
      <c r="L13" s="526">
        <v>4286</v>
      </c>
      <c r="M13" s="525">
        <v>5.088705308775731E-2</v>
      </c>
      <c r="N13" s="524">
        <v>0.57032601463739185</v>
      </c>
      <c r="O13" s="523">
        <v>147</v>
      </c>
    </row>
    <row r="14" spans="1:15" x14ac:dyDescent="0.3">
      <c r="A14" s="1646"/>
      <c r="B14" s="533" t="s">
        <v>68</v>
      </c>
      <c r="C14" s="539">
        <v>6272</v>
      </c>
      <c r="D14" s="536">
        <v>4109</v>
      </c>
      <c r="E14" s="536">
        <v>488</v>
      </c>
      <c r="F14" s="538">
        <v>305</v>
      </c>
      <c r="G14" s="537">
        <v>358</v>
      </c>
      <c r="H14" s="536">
        <v>233</v>
      </c>
      <c r="I14" s="536">
        <v>205</v>
      </c>
      <c r="J14" s="535">
        <v>109</v>
      </c>
      <c r="K14" s="534">
        <v>7323</v>
      </c>
      <c r="L14" s="526">
        <v>4756</v>
      </c>
      <c r="M14" s="525">
        <v>4.9586944745395448E-2</v>
      </c>
      <c r="N14" s="524">
        <v>0.64946060357776869</v>
      </c>
      <c r="O14" s="523">
        <v>1237</v>
      </c>
    </row>
    <row r="15" spans="1:15" x14ac:dyDescent="0.3">
      <c r="A15" s="1646"/>
      <c r="B15" s="533" t="s">
        <v>70</v>
      </c>
      <c r="C15" s="539">
        <v>4541</v>
      </c>
      <c r="D15" s="536">
        <v>3138</v>
      </c>
      <c r="E15" s="536">
        <v>1409</v>
      </c>
      <c r="F15" s="538">
        <v>911</v>
      </c>
      <c r="G15" s="537">
        <v>110</v>
      </c>
      <c r="H15" s="536">
        <v>68</v>
      </c>
      <c r="I15" s="536">
        <v>70</v>
      </c>
      <c r="J15" s="535">
        <v>29</v>
      </c>
      <c r="K15" s="534">
        <v>6130</v>
      </c>
      <c r="L15" s="526">
        <v>4146</v>
      </c>
      <c r="M15" s="525">
        <v>4.150866738894908E-2</v>
      </c>
      <c r="N15" s="524">
        <v>0.67634584013050569</v>
      </c>
      <c r="O15" s="523">
        <v>55</v>
      </c>
    </row>
    <row r="16" spans="1:15" x14ac:dyDescent="0.3">
      <c r="A16" s="1646"/>
      <c r="B16" s="533" t="s">
        <v>58</v>
      </c>
      <c r="C16" s="539">
        <v>3477</v>
      </c>
      <c r="D16" s="536">
        <v>2832</v>
      </c>
      <c r="E16" s="536">
        <v>1286</v>
      </c>
      <c r="F16" s="538">
        <v>1080</v>
      </c>
      <c r="G16" s="537">
        <v>71</v>
      </c>
      <c r="H16" s="536">
        <v>48</v>
      </c>
      <c r="I16" s="536">
        <v>111</v>
      </c>
      <c r="J16" s="535">
        <v>56</v>
      </c>
      <c r="K16" s="534">
        <v>4945</v>
      </c>
      <c r="L16" s="526">
        <v>4016</v>
      </c>
      <c r="M16" s="525">
        <v>3.3484561213434454E-2</v>
      </c>
      <c r="N16" s="524">
        <v>0.81213346814964615</v>
      </c>
      <c r="O16" s="523">
        <v>78</v>
      </c>
    </row>
    <row r="17" spans="1:15" x14ac:dyDescent="0.3">
      <c r="A17" s="1646"/>
      <c r="B17" s="533" t="s">
        <v>152</v>
      </c>
      <c r="C17" s="539">
        <v>2897</v>
      </c>
      <c r="D17" s="536">
        <v>2161</v>
      </c>
      <c r="E17" s="536">
        <v>988</v>
      </c>
      <c r="F17" s="538">
        <v>866</v>
      </c>
      <c r="G17" s="537">
        <v>89</v>
      </c>
      <c r="H17" s="536">
        <v>49</v>
      </c>
      <c r="I17" s="536">
        <v>129</v>
      </c>
      <c r="J17" s="535">
        <v>60</v>
      </c>
      <c r="K17" s="534">
        <v>4103</v>
      </c>
      <c r="L17" s="526">
        <v>3136</v>
      </c>
      <c r="M17" s="525">
        <v>2.7783044420368365E-2</v>
      </c>
      <c r="N17" s="524">
        <v>0.76431879112844259</v>
      </c>
      <c r="O17" s="523">
        <v>118</v>
      </c>
    </row>
    <row r="18" spans="1:15" x14ac:dyDescent="0.3">
      <c r="A18" s="1646"/>
      <c r="B18" s="533" t="s">
        <v>54</v>
      </c>
      <c r="C18" s="539">
        <v>2284</v>
      </c>
      <c r="D18" s="536">
        <v>940</v>
      </c>
      <c r="E18" s="536">
        <v>631</v>
      </c>
      <c r="F18" s="538">
        <v>217</v>
      </c>
      <c r="G18" s="537">
        <v>88</v>
      </c>
      <c r="H18" s="536">
        <v>35</v>
      </c>
      <c r="I18" s="536">
        <v>25</v>
      </c>
      <c r="J18" s="535">
        <v>7</v>
      </c>
      <c r="K18" s="534">
        <v>3028</v>
      </c>
      <c r="L18" s="526">
        <v>1199</v>
      </c>
      <c r="M18" s="525">
        <v>2.050379198266522E-2</v>
      </c>
      <c r="N18" s="524">
        <v>0.39597093791281374</v>
      </c>
      <c r="O18" s="523">
        <v>106</v>
      </c>
    </row>
    <row r="19" spans="1:15" x14ac:dyDescent="0.3">
      <c r="A19" s="1646"/>
      <c r="B19" s="533" t="s">
        <v>97</v>
      </c>
      <c r="C19" s="539">
        <v>447</v>
      </c>
      <c r="D19" s="536">
        <v>241</v>
      </c>
      <c r="E19" s="536">
        <v>2176</v>
      </c>
      <c r="F19" s="538">
        <v>1410</v>
      </c>
      <c r="G19" s="537">
        <v>0</v>
      </c>
      <c r="H19" s="536">
        <v>0</v>
      </c>
      <c r="I19" s="536">
        <v>0</v>
      </c>
      <c r="J19" s="535">
        <v>0</v>
      </c>
      <c r="K19" s="534">
        <v>2623</v>
      </c>
      <c r="L19" s="526">
        <v>1651</v>
      </c>
      <c r="M19" s="525">
        <v>1.7761375947995667E-2</v>
      </c>
      <c r="N19" s="524">
        <v>0.62943194815097214</v>
      </c>
      <c r="O19" s="523">
        <v>47</v>
      </c>
    </row>
    <row r="20" spans="1:15" x14ac:dyDescent="0.3">
      <c r="A20" s="1646"/>
      <c r="B20" s="533" t="s">
        <v>56</v>
      </c>
      <c r="C20" s="539">
        <v>1651</v>
      </c>
      <c r="D20" s="536">
        <v>1037</v>
      </c>
      <c r="E20" s="536">
        <v>675</v>
      </c>
      <c r="F20" s="538">
        <v>388</v>
      </c>
      <c r="G20" s="537">
        <v>15</v>
      </c>
      <c r="H20" s="536">
        <v>8</v>
      </c>
      <c r="I20" s="536">
        <v>12</v>
      </c>
      <c r="J20" s="535">
        <v>4</v>
      </c>
      <c r="K20" s="534">
        <v>2353</v>
      </c>
      <c r="L20" s="526">
        <v>1437</v>
      </c>
      <c r="M20" s="525">
        <v>1.5933098591549295E-2</v>
      </c>
      <c r="N20" s="524">
        <v>0.61070973225669356</v>
      </c>
      <c r="O20" s="523">
        <v>89</v>
      </c>
    </row>
    <row r="21" spans="1:15" x14ac:dyDescent="0.3">
      <c r="A21" s="1646"/>
      <c r="B21" s="533" t="s">
        <v>87</v>
      </c>
      <c r="C21" s="539">
        <v>1202</v>
      </c>
      <c r="D21" s="536">
        <v>620</v>
      </c>
      <c r="E21" s="536">
        <v>785</v>
      </c>
      <c r="F21" s="538">
        <v>410</v>
      </c>
      <c r="G21" s="537">
        <v>45</v>
      </c>
      <c r="H21" s="536">
        <v>23</v>
      </c>
      <c r="I21" s="536">
        <v>76</v>
      </c>
      <c r="J21" s="535">
        <v>35</v>
      </c>
      <c r="K21" s="534">
        <v>2108</v>
      </c>
      <c r="L21" s="526">
        <v>1088</v>
      </c>
      <c r="M21" s="525">
        <v>1.4274106175514627E-2</v>
      </c>
      <c r="N21" s="524">
        <v>0.5161290322580645</v>
      </c>
      <c r="O21" s="523">
        <v>242</v>
      </c>
    </row>
    <row r="22" spans="1:15" x14ac:dyDescent="0.3">
      <c r="A22" s="1646"/>
      <c r="B22" s="533" t="s">
        <v>72</v>
      </c>
      <c r="C22" s="539">
        <v>1796</v>
      </c>
      <c r="D22" s="536">
        <v>1472</v>
      </c>
      <c r="E22" s="536">
        <v>32</v>
      </c>
      <c r="F22" s="538">
        <v>26</v>
      </c>
      <c r="G22" s="537">
        <v>74</v>
      </c>
      <c r="H22" s="536">
        <v>54</v>
      </c>
      <c r="I22" s="536">
        <v>36</v>
      </c>
      <c r="J22" s="535">
        <v>16</v>
      </c>
      <c r="K22" s="534">
        <v>1938</v>
      </c>
      <c r="L22" s="542">
        <v>1568</v>
      </c>
      <c r="M22" s="541">
        <v>1.312296858071506E-2</v>
      </c>
      <c r="N22" s="540">
        <v>0.80908152734778127</v>
      </c>
      <c r="O22" s="523">
        <v>266</v>
      </c>
    </row>
    <row r="23" spans="1:15" x14ac:dyDescent="0.3">
      <c r="A23" s="1646"/>
      <c r="B23" s="533" t="s">
        <v>95</v>
      </c>
      <c r="C23" s="539">
        <v>177</v>
      </c>
      <c r="D23" s="536">
        <v>120</v>
      </c>
      <c r="E23" s="536">
        <v>1664</v>
      </c>
      <c r="F23" s="538">
        <v>830</v>
      </c>
      <c r="G23" s="537">
        <v>0</v>
      </c>
      <c r="H23" s="536">
        <v>0</v>
      </c>
      <c r="I23" s="536">
        <v>0</v>
      </c>
      <c r="J23" s="535">
        <v>0</v>
      </c>
      <c r="K23" s="534">
        <v>1841</v>
      </c>
      <c r="L23" s="526">
        <v>950</v>
      </c>
      <c r="M23" s="525">
        <v>1.246614301191766E-2</v>
      </c>
      <c r="N23" s="524">
        <v>0.51602390005431831</v>
      </c>
      <c r="O23" s="523">
        <v>451</v>
      </c>
    </row>
    <row r="24" spans="1:15" x14ac:dyDescent="0.3">
      <c r="A24" s="1646"/>
      <c r="B24" s="533" t="s">
        <v>60</v>
      </c>
      <c r="C24" s="539">
        <v>1348</v>
      </c>
      <c r="D24" s="536">
        <v>772</v>
      </c>
      <c r="E24" s="536">
        <v>350</v>
      </c>
      <c r="F24" s="538">
        <v>264</v>
      </c>
      <c r="G24" s="537">
        <v>24</v>
      </c>
      <c r="H24" s="536">
        <v>12</v>
      </c>
      <c r="I24" s="536">
        <v>18</v>
      </c>
      <c r="J24" s="535">
        <v>6</v>
      </c>
      <c r="K24" s="534">
        <v>1740</v>
      </c>
      <c r="L24" s="526">
        <v>1054</v>
      </c>
      <c r="M24" s="525">
        <v>1.1782231852654389E-2</v>
      </c>
      <c r="N24" s="524">
        <v>0.60574712643678164</v>
      </c>
      <c r="O24" s="523">
        <v>239</v>
      </c>
    </row>
    <row r="25" spans="1:15" x14ac:dyDescent="0.3">
      <c r="A25" s="1646"/>
      <c r="B25" s="533" t="s">
        <v>91</v>
      </c>
      <c r="C25" s="539">
        <v>443</v>
      </c>
      <c r="D25" s="536">
        <v>132</v>
      </c>
      <c r="E25" s="536">
        <v>729</v>
      </c>
      <c r="F25" s="538">
        <v>195</v>
      </c>
      <c r="G25" s="537">
        <v>0</v>
      </c>
      <c r="H25" s="536">
        <v>0</v>
      </c>
      <c r="I25" s="536">
        <v>0</v>
      </c>
      <c r="J25" s="535">
        <v>0</v>
      </c>
      <c r="K25" s="534">
        <v>1172</v>
      </c>
      <c r="L25" s="526">
        <v>327</v>
      </c>
      <c r="M25" s="525">
        <v>7.9360780065005423E-3</v>
      </c>
      <c r="N25" s="524">
        <v>0.27901023890784982</v>
      </c>
      <c r="O25" s="523">
        <v>18</v>
      </c>
    </row>
    <row r="26" spans="1:15" x14ac:dyDescent="0.3">
      <c r="A26" s="1646"/>
      <c r="B26" s="533" t="s">
        <v>93</v>
      </c>
      <c r="C26" s="539">
        <v>129</v>
      </c>
      <c r="D26" s="536">
        <v>51</v>
      </c>
      <c r="E26" s="536">
        <v>901</v>
      </c>
      <c r="F26" s="538">
        <v>485</v>
      </c>
      <c r="G26" s="537">
        <v>0</v>
      </c>
      <c r="H26" s="536">
        <v>0</v>
      </c>
      <c r="I26" s="536">
        <v>0</v>
      </c>
      <c r="J26" s="535">
        <v>0</v>
      </c>
      <c r="K26" s="534">
        <v>1030</v>
      </c>
      <c r="L26" s="526">
        <v>536</v>
      </c>
      <c r="M26" s="525">
        <v>6.9745395449620799E-3</v>
      </c>
      <c r="N26" s="524">
        <v>0.52038834951456314</v>
      </c>
      <c r="O26" s="523">
        <v>192</v>
      </c>
    </row>
    <row r="27" spans="1:15" x14ac:dyDescent="0.3">
      <c r="A27" s="1646"/>
      <c r="B27" s="533" t="s">
        <v>74</v>
      </c>
      <c r="C27" s="539">
        <v>925</v>
      </c>
      <c r="D27" s="536">
        <v>520</v>
      </c>
      <c r="E27" s="536">
        <v>0</v>
      </c>
      <c r="F27" s="538">
        <v>0</v>
      </c>
      <c r="G27" s="537">
        <v>38</v>
      </c>
      <c r="H27" s="536">
        <v>14</v>
      </c>
      <c r="I27" s="536">
        <v>31</v>
      </c>
      <c r="J27" s="535">
        <v>13</v>
      </c>
      <c r="K27" s="534">
        <v>994</v>
      </c>
      <c r="L27" s="526">
        <v>547</v>
      </c>
      <c r="M27" s="525">
        <v>6.7307692307692311E-3</v>
      </c>
      <c r="N27" s="524">
        <v>0.55030181086519114</v>
      </c>
      <c r="O27" s="523">
        <v>110</v>
      </c>
    </row>
    <row r="28" spans="1:15" x14ac:dyDescent="0.3">
      <c r="A28" s="1646"/>
      <c r="B28" s="533" t="s">
        <v>99</v>
      </c>
      <c r="C28" s="539">
        <v>494</v>
      </c>
      <c r="D28" s="536">
        <v>250</v>
      </c>
      <c r="E28" s="536">
        <v>343</v>
      </c>
      <c r="F28" s="538">
        <v>196</v>
      </c>
      <c r="G28" s="537">
        <v>1</v>
      </c>
      <c r="H28" s="536">
        <v>1</v>
      </c>
      <c r="I28" s="536">
        <v>23</v>
      </c>
      <c r="J28" s="535">
        <v>8</v>
      </c>
      <c r="K28" s="534">
        <v>861</v>
      </c>
      <c r="L28" s="526">
        <v>455</v>
      </c>
      <c r="M28" s="525">
        <v>5.830173347778982E-3</v>
      </c>
      <c r="N28" s="524">
        <v>0.52845528455284552</v>
      </c>
      <c r="O28" s="523">
        <v>61</v>
      </c>
    </row>
    <row r="29" spans="1:15" x14ac:dyDescent="0.3">
      <c r="A29" s="1646"/>
      <c r="B29" s="533" t="s">
        <v>76</v>
      </c>
      <c r="C29" s="539">
        <v>581</v>
      </c>
      <c r="D29" s="536">
        <v>364</v>
      </c>
      <c r="E29" s="536">
        <v>0</v>
      </c>
      <c r="F29" s="538">
        <v>0</v>
      </c>
      <c r="G29" s="537">
        <v>41</v>
      </c>
      <c r="H29" s="536">
        <v>22</v>
      </c>
      <c r="I29" s="536">
        <v>10</v>
      </c>
      <c r="J29" s="535">
        <v>3</v>
      </c>
      <c r="K29" s="534">
        <v>632</v>
      </c>
      <c r="L29" s="526">
        <v>389</v>
      </c>
      <c r="M29" s="525">
        <v>4.2795232936078008E-3</v>
      </c>
      <c r="N29" s="524">
        <v>0.615506329113924</v>
      </c>
      <c r="O29" s="523">
        <v>59</v>
      </c>
    </row>
    <row r="30" spans="1:15" x14ac:dyDescent="0.3">
      <c r="A30" s="1646"/>
      <c r="B30" s="533" t="s">
        <v>40</v>
      </c>
      <c r="C30" s="539">
        <v>492</v>
      </c>
      <c r="D30" s="536">
        <v>293</v>
      </c>
      <c r="E30" s="536">
        <v>0</v>
      </c>
      <c r="F30" s="538">
        <v>0</v>
      </c>
      <c r="G30" s="537">
        <v>28</v>
      </c>
      <c r="H30" s="536">
        <v>8</v>
      </c>
      <c r="I30" s="536">
        <v>29</v>
      </c>
      <c r="J30" s="535">
        <v>13</v>
      </c>
      <c r="K30" s="534">
        <v>549</v>
      </c>
      <c r="L30" s="526">
        <v>314</v>
      </c>
      <c r="M30" s="525">
        <v>3.7174972914409536E-3</v>
      </c>
      <c r="N30" s="524">
        <v>0.57194899817850642</v>
      </c>
      <c r="O30" s="523">
        <v>38</v>
      </c>
    </row>
    <row r="31" spans="1:15" x14ac:dyDescent="0.3">
      <c r="A31" s="1646"/>
      <c r="B31" s="533" t="s">
        <v>227</v>
      </c>
      <c r="C31" s="539">
        <v>150</v>
      </c>
      <c r="D31" s="536">
        <v>75</v>
      </c>
      <c r="E31" s="536">
        <v>388</v>
      </c>
      <c r="F31" s="538">
        <v>244</v>
      </c>
      <c r="G31" s="537">
        <v>0</v>
      </c>
      <c r="H31" s="536">
        <v>0</v>
      </c>
      <c r="I31" s="536">
        <v>0</v>
      </c>
      <c r="J31" s="535">
        <v>0</v>
      </c>
      <c r="K31" s="534">
        <v>538</v>
      </c>
      <c r="L31" s="526">
        <v>319</v>
      </c>
      <c r="M31" s="525">
        <v>3.6430119176598052E-3</v>
      </c>
      <c r="N31" s="524">
        <v>0.59293680297397766</v>
      </c>
      <c r="O31" s="523">
        <v>210</v>
      </c>
    </row>
    <row r="32" spans="1:15" x14ac:dyDescent="0.3">
      <c r="A32" s="1646"/>
      <c r="B32" s="533" t="s">
        <v>89</v>
      </c>
      <c r="C32" s="539">
        <v>95</v>
      </c>
      <c r="D32" s="536">
        <v>55</v>
      </c>
      <c r="E32" s="536">
        <v>128</v>
      </c>
      <c r="F32" s="538">
        <v>53</v>
      </c>
      <c r="G32" s="537">
        <v>0</v>
      </c>
      <c r="H32" s="536">
        <v>0</v>
      </c>
      <c r="I32" s="536">
        <v>2</v>
      </c>
      <c r="J32" s="535">
        <v>0</v>
      </c>
      <c r="K32" s="534">
        <v>225</v>
      </c>
      <c r="L32" s="526">
        <v>108</v>
      </c>
      <c r="M32" s="525">
        <v>1.5235644637053088E-3</v>
      </c>
      <c r="N32" s="524">
        <v>0.48</v>
      </c>
      <c r="O32" s="523">
        <v>10</v>
      </c>
    </row>
    <row r="33" spans="1:15" x14ac:dyDescent="0.3">
      <c r="A33" s="1646"/>
      <c r="B33" s="533" t="s">
        <v>81</v>
      </c>
      <c r="C33" s="539">
        <v>76</v>
      </c>
      <c r="D33" s="536">
        <v>45</v>
      </c>
      <c r="E33" s="536">
        <v>0</v>
      </c>
      <c r="F33" s="538">
        <v>0</v>
      </c>
      <c r="G33" s="537">
        <v>0</v>
      </c>
      <c r="H33" s="536">
        <v>0</v>
      </c>
      <c r="I33" s="536">
        <v>0</v>
      </c>
      <c r="J33" s="535">
        <v>0</v>
      </c>
      <c r="K33" s="534">
        <v>76</v>
      </c>
      <c r="L33" s="526">
        <v>45</v>
      </c>
      <c r="M33" s="525">
        <v>5.14626218851571E-4</v>
      </c>
      <c r="N33" s="524">
        <v>0.59210526315789469</v>
      </c>
      <c r="O33" s="523">
        <v>0</v>
      </c>
    </row>
    <row r="34" spans="1:15" x14ac:dyDescent="0.3">
      <c r="A34" s="1646"/>
      <c r="B34" s="533" t="s">
        <v>83</v>
      </c>
      <c r="C34" s="539">
        <v>47</v>
      </c>
      <c r="D34" s="536">
        <v>23</v>
      </c>
      <c r="E34" s="536">
        <v>0</v>
      </c>
      <c r="F34" s="538">
        <v>0</v>
      </c>
      <c r="G34" s="537">
        <v>0</v>
      </c>
      <c r="H34" s="536">
        <v>0</v>
      </c>
      <c r="I34" s="536">
        <v>0</v>
      </c>
      <c r="J34" s="535">
        <v>0</v>
      </c>
      <c r="K34" s="534">
        <v>47</v>
      </c>
      <c r="L34" s="526">
        <v>23</v>
      </c>
      <c r="M34" s="525">
        <v>3.1825568797399785E-4</v>
      </c>
      <c r="N34" s="524">
        <v>0.48936170212765956</v>
      </c>
      <c r="O34" s="523">
        <v>4</v>
      </c>
    </row>
    <row r="35" spans="1:15" ht="15" thickBot="1" x14ac:dyDescent="0.35">
      <c r="A35" s="1646"/>
      <c r="B35" s="533" t="s">
        <v>85</v>
      </c>
      <c r="C35" s="532">
        <v>25</v>
      </c>
      <c r="D35" s="529">
        <v>5</v>
      </c>
      <c r="E35" s="529">
        <v>0</v>
      </c>
      <c r="F35" s="531">
        <v>0</v>
      </c>
      <c r="G35" s="530">
        <v>0</v>
      </c>
      <c r="H35" s="529">
        <v>0</v>
      </c>
      <c r="I35" s="529">
        <v>0</v>
      </c>
      <c r="J35" s="528">
        <v>0</v>
      </c>
      <c r="K35" s="527">
        <v>25</v>
      </c>
      <c r="L35" s="526">
        <v>5</v>
      </c>
      <c r="M35" s="525">
        <v>1.6928494041170097E-4</v>
      </c>
      <c r="N35" s="524">
        <v>0.2</v>
      </c>
      <c r="O35" s="523">
        <v>9</v>
      </c>
    </row>
    <row r="36" spans="1:15" ht="15" thickBot="1" x14ac:dyDescent="0.35">
      <c r="A36" s="1647"/>
      <c r="B36" s="522" t="s">
        <v>129</v>
      </c>
      <c r="C36" s="521">
        <v>110073</v>
      </c>
      <c r="D36" s="520">
        <v>64331</v>
      </c>
      <c r="E36" s="520">
        <v>30458</v>
      </c>
      <c r="F36" s="516">
        <v>19723</v>
      </c>
      <c r="G36" s="517">
        <v>4061</v>
      </c>
      <c r="H36" s="520">
        <v>2071</v>
      </c>
      <c r="I36" s="520">
        <v>3088</v>
      </c>
      <c r="J36" s="519">
        <v>1327</v>
      </c>
      <c r="K36" s="518">
        <v>147680</v>
      </c>
      <c r="L36" s="517">
        <v>87452</v>
      </c>
      <c r="M36" s="299">
        <v>1</v>
      </c>
      <c r="N36" s="299">
        <v>0.59217226435536297</v>
      </c>
      <c r="O36" s="516">
        <v>10342</v>
      </c>
    </row>
    <row r="37" spans="1:15" x14ac:dyDescent="0.3">
      <c r="A37" s="1645" t="s">
        <v>113</v>
      </c>
      <c r="B37" s="196" t="s">
        <v>62</v>
      </c>
      <c r="C37" s="218">
        <v>18559</v>
      </c>
      <c r="D37" s="328">
        <v>12235</v>
      </c>
      <c r="E37" s="328">
        <v>2236</v>
      </c>
      <c r="F37" s="219">
        <v>1510</v>
      </c>
      <c r="G37" s="495">
        <v>1096</v>
      </c>
      <c r="H37" s="328">
        <v>646</v>
      </c>
      <c r="I37" s="328">
        <v>791</v>
      </c>
      <c r="J37" s="220">
        <v>360</v>
      </c>
      <c r="K37" s="197">
        <v>22682</v>
      </c>
      <c r="L37" s="492">
        <v>14751</v>
      </c>
      <c r="M37" s="329">
        <v>0.16594480700008779</v>
      </c>
      <c r="N37" s="330">
        <v>0.65033947623666344</v>
      </c>
      <c r="O37" s="221">
        <v>2343</v>
      </c>
    </row>
    <row r="38" spans="1:15" x14ac:dyDescent="0.3">
      <c r="A38" s="1646"/>
      <c r="B38" s="198" t="s">
        <v>50</v>
      </c>
      <c r="C38" s="331">
        <v>10951</v>
      </c>
      <c r="D38" s="494">
        <v>3525</v>
      </c>
      <c r="E38" s="494">
        <v>0</v>
      </c>
      <c r="F38" s="332">
        <v>0</v>
      </c>
      <c r="G38" s="333">
        <v>576</v>
      </c>
      <c r="H38" s="494">
        <v>225</v>
      </c>
      <c r="I38" s="494">
        <v>222</v>
      </c>
      <c r="J38" s="493">
        <v>55</v>
      </c>
      <c r="K38" s="197">
        <v>11749</v>
      </c>
      <c r="L38" s="492">
        <v>3805</v>
      </c>
      <c r="M38" s="514">
        <v>8.5957390769951125E-2</v>
      </c>
      <c r="N38" s="330">
        <v>0.32385734956166484</v>
      </c>
      <c r="O38" s="334">
        <v>389</v>
      </c>
    </row>
    <row r="39" spans="1:15" x14ac:dyDescent="0.3">
      <c r="A39" s="1646"/>
      <c r="B39" s="198" t="s">
        <v>52</v>
      </c>
      <c r="C39" s="331">
        <v>7711</v>
      </c>
      <c r="D39" s="494">
        <v>2178</v>
      </c>
      <c r="E39" s="494">
        <v>519</v>
      </c>
      <c r="F39" s="332">
        <v>173</v>
      </c>
      <c r="G39" s="333">
        <v>323</v>
      </c>
      <c r="H39" s="494">
        <v>103</v>
      </c>
      <c r="I39" s="494">
        <v>213</v>
      </c>
      <c r="J39" s="493">
        <v>50</v>
      </c>
      <c r="K39" s="197">
        <v>8766</v>
      </c>
      <c r="L39" s="492">
        <v>2504</v>
      </c>
      <c r="M39" s="514">
        <v>6.4133329431389191E-2</v>
      </c>
      <c r="N39" s="330">
        <v>0.2856490987907826</v>
      </c>
      <c r="O39" s="334">
        <v>750</v>
      </c>
    </row>
    <row r="40" spans="1:15" x14ac:dyDescent="0.3">
      <c r="A40" s="1646"/>
      <c r="B40" s="198" t="s">
        <v>46</v>
      </c>
      <c r="C40" s="331">
        <v>7004</v>
      </c>
      <c r="D40" s="494">
        <v>5107</v>
      </c>
      <c r="E40" s="494">
        <v>1325</v>
      </c>
      <c r="F40" s="332">
        <v>1063</v>
      </c>
      <c r="G40" s="333">
        <v>134</v>
      </c>
      <c r="H40" s="494">
        <v>78</v>
      </c>
      <c r="I40" s="494">
        <v>209</v>
      </c>
      <c r="J40" s="493">
        <v>107</v>
      </c>
      <c r="K40" s="197">
        <v>8672</v>
      </c>
      <c r="L40" s="492">
        <v>6355</v>
      </c>
      <c r="M40" s="514">
        <v>6.3445611776067432E-2</v>
      </c>
      <c r="N40" s="330">
        <v>0.73281826568265684</v>
      </c>
      <c r="O40" s="334">
        <v>597</v>
      </c>
    </row>
    <row r="41" spans="1:15" x14ac:dyDescent="0.3">
      <c r="A41" s="1646"/>
      <c r="B41" s="198" t="s">
        <v>78</v>
      </c>
      <c r="C41" s="331">
        <v>6835</v>
      </c>
      <c r="D41" s="494">
        <v>2316</v>
      </c>
      <c r="E41" s="494">
        <v>550</v>
      </c>
      <c r="F41" s="332">
        <v>164</v>
      </c>
      <c r="G41" s="333">
        <v>253</v>
      </c>
      <c r="H41" s="494">
        <v>68</v>
      </c>
      <c r="I41" s="494">
        <v>90</v>
      </c>
      <c r="J41" s="493">
        <v>25</v>
      </c>
      <c r="K41" s="197">
        <v>7728</v>
      </c>
      <c r="L41" s="492">
        <v>2573</v>
      </c>
      <c r="M41" s="514">
        <v>5.653917064177226E-2</v>
      </c>
      <c r="N41" s="330">
        <v>0.33294513457556935</v>
      </c>
      <c r="O41" s="334">
        <v>140</v>
      </c>
    </row>
    <row r="42" spans="1:15" x14ac:dyDescent="0.3">
      <c r="A42" s="1646"/>
      <c r="B42" s="198" t="s">
        <v>103</v>
      </c>
      <c r="C42" s="331">
        <v>1656</v>
      </c>
      <c r="D42" s="494">
        <v>1330</v>
      </c>
      <c r="E42" s="494">
        <v>5596</v>
      </c>
      <c r="F42" s="335">
        <v>4311</v>
      </c>
      <c r="G42" s="333">
        <v>8</v>
      </c>
      <c r="H42" s="494">
        <v>7</v>
      </c>
      <c r="I42" s="494">
        <v>227</v>
      </c>
      <c r="J42" s="493">
        <v>129</v>
      </c>
      <c r="K42" s="197">
        <v>7487</v>
      </c>
      <c r="L42" s="492">
        <v>5777</v>
      </c>
      <c r="M42" s="514">
        <v>5.4775979631851573E-2</v>
      </c>
      <c r="N42" s="330">
        <v>0.77160411379724858</v>
      </c>
      <c r="O42" s="334">
        <v>2089</v>
      </c>
    </row>
    <row r="43" spans="1:15" x14ac:dyDescent="0.3">
      <c r="A43" s="1646"/>
      <c r="B43" s="198" t="s">
        <v>64</v>
      </c>
      <c r="C43" s="331">
        <v>5774</v>
      </c>
      <c r="D43" s="494">
        <v>4381</v>
      </c>
      <c r="E43" s="494">
        <v>1400</v>
      </c>
      <c r="F43" s="332">
        <v>1016</v>
      </c>
      <c r="G43" s="333">
        <v>186</v>
      </c>
      <c r="H43" s="494">
        <v>109</v>
      </c>
      <c r="I43" s="494">
        <v>85</v>
      </c>
      <c r="J43" s="493">
        <v>52</v>
      </c>
      <c r="K43" s="197">
        <v>7445</v>
      </c>
      <c r="L43" s="492">
        <v>5558</v>
      </c>
      <c r="M43" s="514">
        <v>5.4468701530537587E-2</v>
      </c>
      <c r="N43" s="330">
        <v>0.74654130288784415</v>
      </c>
      <c r="O43" s="334">
        <v>211</v>
      </c>
    </row>
    <row r="44" spans="1:15" x14ac:dyDescent="0.3">
      <c r="A44" s="1646"/>
      <c r="B44" s="198" t="s">
        <v>42</v>
      </c>
      <c r="C44" s="331">
        <v>6449</v>
      </c>
      <c r="D44" s="494">
        <v>4230</v>
      </c>
      <c r="E44" s="494">
        <v>654</v>
      </c>
      <c r="F44" s="332">
        <v>388</v>
      </c>
      <c r="G44" s="333">
        <v>115</v>
      </c>
      <c r="H44" s="494">
        <v>61</v>
      </c>
      <c r="I44" s="494">
        <v>109</v>
      </c>
      <c r="J44" s="493">
        <v>42</v>
      </c>
      <c r="K44" s="197">
        <v>7327</v>
      </c>
      <c r="L44" s="492">
        <v>4721</v>
      </c>
      <c r="M44" s="514">
        <v>5.3605396388750698E-2</v>
      </c>
      <c r="N44" s="330">
        <v>0.64432919339429506</v>
      </c>
      <c r="O44" s="334">
        <v>175</v>
      </c>
    </row>
    <row r="45" spans="1:15" x14ac:dyDescent="0.3">
      <c r="A45" s="1646"/>
      <c r="B45" s="198" t="s">
        <v>68</v>
      </c>
      <c r="C45" s="331">
        <v>6236</v>
      </c>
      <c r="D45" s="494">
        <v>4096</v>
      </c>
      <c r="E45" s="494">
        <v>424</v>
      </c>
      <c r="F45" s="332">
        <v>254</v>
      </c>
      <c r="G45" s="333">
        <v>334</v>
      </c>
      <c r="H45" s="494">
        <v>220</v>
      </c>
      <c r="I45" s="494">
        <v>198</v>
      </c>
      <c r="J45" s="493">
        <v>107</v>
      </c>
      <c r="K45" s="197">
        <v>7192</v>
      </c>
      <c r="L45" s="492">
        <v>4677</v>
      </c>
      <c r="M45" s="514">
        <v>5.2617716777384332E-2</v>
      </c>
      <c r="N45" s="330">
        <v>0.65030589543937711</v>
      </c>
      <c r="O45" s="334">
        <v>1458</v>
      </c>
    </row>
    <row r="46" spans="1:15" x14ac:dyDescent="0.3">
      <c r="A46" s="1646"/>
      <c r="B46" s="198" t="s">
        <v>66</v>
      </c>
      <c r="C46" s="331">
        <v>5544</v>
      </c>
      <c r="D46" s="494">
        <v>3826</v>
      </c>
      <c r="E46" s="494">
        <v>1181</v>
      </c>
      <c r="F46" s="332">
        <v>735</v>
      </c>
      <c r="G46" s="333">
        <v>135</v>
      </c>
      <c r="H46" s="494">
        <v>81</v>
      </c>
      <c r="I46" s="494">
        <v>134</v>
      </c>
      <c r="J46" s="493">
        <v>63</v>
      </c>
      <c r="K46" s="197">
        <v>6994</v>
      </c>
      <c r="L46" s="492">
        <v>4705</v>
      </c>
      <c r="M46" s="514">
        <v>5.1169120014046998E-2</v>
      </c>
      <c r="N46" s="330">
        <v>0.67271947383471542</v>
      </c>
      <c r="O46" s="334">
        <v>254</v>
      </c>
    </row>
    <row r="47" spans="1:15" x14ac:dyDescent="0.3">
      <c r="A47" s="1646"/>
      <c r="B47" s="198" t="s">
        <v>48</v>
      </c>
      <c r="C47" s="331">
        <v>5522</v>
      </c>
      <c r="D47" s="494">
        <v>3234</v>
      </c>
      <c r="E47" s="494">
        <v>975</v>
      </c>
      <c r="F47" s="332">
        <v>497</v>
      </c>
      <c r="G47" s="333">
        <v>126</v>
      </c>
      <c r="H47" s="494">
        <v>71</v>
      </c>
      <c r="I47" s="494">
        <v>97</v>
      </c>
      <c r="J47" s="493">
        <v>25</v>
      </c>
      <c r="K47" s="197">
        <v>6720</v>
      </c>
      <c r="L47" s="492">
        <v>3827</v>
      </c>
      <c r="M47" s="514">
        <v>4.9164496210236754E-2</v>
      </c>
      <c r="N47" s="330">
        <v>0.56949404761904765</v>
      </c>
      <c r="O47" s="334">
        <v>150</v>
      </c>
    </row>
    <row r="48" spans="1:15" x14ac:dyDescent="0.3">
      <c r="A48" s="1646"/>
      <c r="B48" s="198" t="s">
        <v>70</v>
      </c>
      <c r="C48" s="331">
        <v>4301</v>
      </c>
      <c r="D48" s="494">
        <v>2905</v>
      </c>
      <c r="E48" s="494">
        <v>1270</v>
      </c>
      <c r="F48" s="332">
        <v>837</v>
      </c>
      <c r="G48" s="333">
        <v>105</v>
      </c>
      <c r="H48" s="494">
        <v>62</v>
      </c>
      <c r="I48" s="494">
        <v>48</v>
      </c>
      <c r="J48" s="493">
        <v>21</v>
      </c>
      <c r="K48" s="197">
        <v>5724</v>
      </c>
      <c r="L48" s="492">
        <v>3825</v>
      </c>
      <c r="M48" s="514">
        <v>4.1877615521933802E-2</v>
      </c>
      <c r="N48" s="330">
        <v>0.66823899371069184</v>
      </c>
      <c r="O48" s="334">
        <v>72</v>
      </c>
    </row>
    <row r="49" spans="1:15" x14ac:dyDescent="0.3">
      <c r="A49" s="1646"/>
      <c r="B49" s="198" t="s">
        <v>58</v>
      </c>
      <c r="C49" s="331">
        <v>3329</v>
      </c>
      <c r="D49" s="494">
        <v>2702</v>
      </c>
      <c r="E49" s="494">
        <v>1180</v>
      </c>
      <c r="F49" s="332">
        <v>999</v>
      </c>
      <c r="G49" s="333">
        <v>60</v>
      </c>
      <c r="H49" s="494">
        <v>43</v>
      </c>
      <c r="I49" s="494">
        <v>103</v>
      </c>
      <c r="J49" s="493">
        <v>50</v>
      </c>
      <c r="K49" s="197">
        <v>4672</v>
      </c>
      <c r="L49" s="492">
        <v>3794</v>
      </c>
      <c r="M49" s="514">
        <v>3.4181030698545549E-2</v>
      </c>
      <c r="N49" s="330">
        <v>0.81207191780821919</v>
      </c>
      <c r="O49" s="334">
        <v>87</v>
      </c>
    </row>
    <row r="50" spans="1:15" x14ac:dyDescent="0.3">
      <c r="A50" s="1646"/>
      <c r="B50" s="198" t="s">
        <v>44</v>
      </c>
      <c r="C50" s="331">
        <v>2630</v>
      </c>
      <c r="D50" s="494">
        <v>1954</v>
      </c>
      <c r="E50" s="494">
        <v>830</v>
      </c>
      <c r="F50" s="332">
        <v>727</v>
      </c>
      <c r="G50" s="333">
        <v>69</v>
      </c>
      <c r="H50" s="494">
        <v>33</v>
      </c>
      <c r="I50" s="494">
        <v>100</v>
      </c>
      <c r="J50" s="493">
        <v>47</v>
      </c>
      <c r="K50" s="197">
        <v>3629</v>
      </c>
      <c r="L50" s="492">
        <v>2761</v>
      </c>
      <c r="M50" s="514">
        <v>2.6550291182581721E-2</v>
      </c>
      <c r="N50" s="330">
        <v>0.76081565169468168</v>
      </c>
      <c r="O50" s="334">
        <v>253</v>
      </c>
    </row>
    <row r="51" spans="1:15" x14ac:dyDescent="0.3">
      <c r="A51" s="1646"/>
      <c r="B51" s="198" t="s">
        <v>54</v>
      </c>
      <c r="C51" s="331">
        <v>2025</v>
      </c>
      <c r="D51" s="494">
        <v>816</v>
      </c>
      <c r="E51" s="494">
        <v>539</v>
      </c>
      <c r="F51" s="332">
        <v>156</v>
      </c>
      <c r="G51" s="333">
        <v>84</v>
      </c>
      <c r="H51" s="494">
        <v>36</v>
      </c>
      <c r="I51" s="494">
        <v>24</v>
      </c>
      <c r="J51" s="493">
        <v>6</v>
      </c>
      <c r="K51" s="197">
        <v>2672</v>
      </c>
      <c r="L51" s="492">
        <v>1014</v>
      </c>
      <c r="M51" s="514">
        <v>1.9548740159784611E-2</v>
      </c>
      <c r="N51" s="330">
        <v>0.37949101796407186</v>
      </c>
      <c r="O51" s="334">
        <v>89</v>
      </c>
    </row>
    <row r="52" spans="1:15" x14ac:dyDescent="0.3">
      <c r="A52" s="1646"/>
      <c r="B52" s="198" t="s">
        <v>97</v>
      </c>
      <c r="C52" s="331">
        <v>910</v>
      </c>
      <c r="D52" s="494">
        <v>539</v>
      </c>
      <c r="E52" s="494">
        <v>1259</v>
      </c>
      <c r="F52" s="332">
        <v>809</v>
      </c>
      <c r="G52" s="333">
        <v>0</v>
      </c>
      <c r="H52" s="494">
        <v>0</v>
      </c>
      <c r="I52" s="494">
        <v>0</v>
      </c>
      <c r="J52" s="493">
        <v>0</v>
      </c>
      <c r="K52" s="197">
        <v>2169</v>
      </c>
      <c r="L52" s="492">
        <v>1348</v>
      </c>
      <c r="M52" s="514">
        <v>1.5868719089286238E-2</v>
      </c>
      <c r="N52" s="330">
        <v>0.62148455509451361</v>
      </c>
      <c r="O52" s="334">
        <v>42</v>
      </c>
    </row>
    <row r="53" spans="1:15" x14ac:dyDescent="0.3">
      <c r="A53" s="1646"/>
      <c r="B53" s="198" t="s">
        <v>153</v>
      </c>
      <c r="C53" s="331">
        <v>205</v>
      </c>
      <c r="D53" s="494">
        <v>133</v>
      </c>
      <c r="E53" s="494">
        <v>1862</v>
      </c>
      <c r="F53" s="332">
        <v>938</v>
      </c>
      <c r="G53" s="333">
        <v>0</v>
      </c>
      <c r="H53" s="494">
        <v>0</v>
      </c>
      <c r="I53" s="494">
        <v>0</v>
      </c>
      <c r="J53" s="493">
        <v>0</v>
      </c>
      <c r="K53" s="197">
        <v>2067</v>
      </c>
      <c r="L53" s="492">
        <v>1071</v>
      </c>
      <c r="M53" s="514">
        <v>1.5122472271809429E-2</v>
      </c>
      <c r="N53" s="330">
        <v>0.51814223512336721</v>
      </c>
      <c r="O53" s="334">
        <v>533</v>
      </c>
    </row>
    <row r="54" spans="1:15" x14ac:dyDescent="0.3">
      <c r="A54" s="1646"/>
      <c r="B54" s="198" t="s">
        <v>56</v>
      </c>
      <c r="C54" s="331">
        <v>1463</v>
      </c>
      <c r="D54" s="494">
        <v>884</v>
      </c>
      <c r="E54" s="494">
        <v>510</v>
      </c>
      <c r="F54" s="332">
        <v>311</v>
      </c>
      <c r="G54" s="333">
        <v>21</v>
      </c>
      <c r="H54" s="494">
        <v>13</v>
      </c>
      <c r="I54" s="494">
        <v>11</v>
      </c>
      <c r="J54" s="493">
        <v>1</v>
      </c>
      <c r="K54" s="197">
        <v>2005</v>
      </c>
      <c r="L54" s="492">
        <v>1209</v>
      </c>
      <c r="M54" s="514">
        <v>1.466887126510784E-2</v>
      </c>
      <c r="N54" s="330">
        <v>0.60299251870324189</v>
      </c>
      <c r="O54" s="334">
        <v>72</v>
      </c>
    </row>
    <row r="55" spans="1:15" x14ac:dyDescent="0.3">
      <c r="A55" s="1646"/>
      <c r="B55" s="198" t="s">
        <v>87</v>
      </c>
      <c r="C55" s="331">
        <v>1145</v>
      </c>
      <c r="D55" s="494">
        <v>567</v>
      </c>
      <c r="E55" s="494">
        <v>666</v>
      </c>
      <c r="F55" s="332">
        <v>369</v>
      </c>
      <c r="G55" s="333">
        <v>27</v>
      </c>
      <c r="H55" s="494">
        <v>8</v>
      </c>
      <c r="I55" s="494">
        <v>64</v>
      </c>
      <c r="J55" s="493">
        <v>29</v>
      </c>
      <c r="K55" s="197">
        <v>1902</v>
      </c>
      <c r="L55" s="492">
        <v>973</v>
      </c>
      <c r="M55" s="515">
        <v>1.3915308302361651E-2</v>
      </c>
      <c r="N55" s="330">
        <v>0.51156677181913779</v>
      </c>
      <c r="O55" s="334">
        <v>168</v>
      </c>
    </row>
    <row r="56" spans="1:15" x14ac:dyDescent="0.3">
      <c r="A56" s="1646"/>
      <c r="B56" s="198" t="s">
        <v>72</v>
      </c>
      <c r="C56" s="331">
        <v>1679</v>
      </c>
      <c r="D56" s="494">
        <v>1374</v>
      </c>
      <c r="E56" s="494">
        <v>32</v>
      </c>
      <c r="F56" s="332">
        <v>31</v>
      </c>
      <c r="G56" s="333">
        <v>79</v>
      </c>
      <c r="H56" s="494">
        <v>61</v>
      </c>
      <c r="I56" s="494">
        <v>35</v>
      </c>
      <c r="J56" s="493">
        <v>15</v>
      </c>
      <c r="K56" s="197">
        <v>1825</v>
      </c>
      <c r="L56" s="492">
        <v>1481</v>
      </c>
      <c r="M56" s="514">
        <v>1.3351965116619355E-2</v>
      </c>
      <c r="N56" s="330">
        <v>0.81150684931506845</v>
      </c>
      <c r="O56" s="334">
        <v>273</v>
      </c>
    </row>
    <row r="57" spans="1:15" x14ac:dyDescent="0.3">
      <c r="A57" s="1646"/>
      <c r="B57" s="198" t="s">
        <v>60</v>
      </c>
      <c r="C57" s="331">
        <v>1330</v>
      </c>
      <c r="D57" s="494">
        <v>787</v>
      </c>
      <c r="E57" s="494">
        <v>356</v>
      </c>
      <c r="F57" s="332">
        <v>271</v>
      </c>
      <c r="G57" s="333">
        <v>28</v>
      </c>
      <c r="H57" s="494">
        <v>14</v>
      </c>
      <c r="I57" s="494">
        <v>17</v>
      </c>
      <c r="J57" s="493">
        <v>7</v>
      </c>
      <c r="K57" s="197">
        <v>1731</v>
      </c>
      <c r="L57" s="492">
        <v>1079</v>
      </c>
      <c r="M57" s="514">
        <v>1.2664247461297592E-2</v>
      </c>
      <c r="N57" s="330">
        <v>0.62333911034084344</v>
      </c>
      <c r="O57" s="334">
        <v>366</v>
      </c>
    </row>
    <row r="58" spans="1:15" x14ac:dyDescent="0.3">
      <c r="A58" s="1646"/>
      <c r="B58" s="198" t="s">
        <v>74</v>
      </c>
      <c r="C58" s="331">
        <v>896</v>
      </c>
      <c r="D58" s="494">
        <v>516</v>
      </c>
      <c r="E58" s="494">
        <v>25</v>
      </c>
      <c r="F58" s="332">
        <v>19</v>
      </c>
      <c r="G58" s="333">
        <v>38</v>
      </c>
      <c r="H58" s="494">
        <v>18</v>
      </c>
      <c r="I58" s="494">
        <v>38</v>
      </c>
      <c r="J58" s="493">
        <v>17</v>
      </c>
      <c r="K58" s="197">
        <v>997</v>
      </c>
      <c r="L58" s="492">
        <v>570</v>
      </c>
      <c r="M58" s="514">
        <v>7.2941968335723277E-3</v>
      </c>
      <c r="N58" s="330">
        <v>0.57171514543630897</v>
      </c>
      <c r="O58" s="334">
        <v>107</v>
      </c>
    </row>
    <row r="59" spans="1:15" x14ac:dyDescent="0.3">
      <c r="A59" s="1646"/>
      <c r="B59" s="198" t="s">
        <v>91</v>
      </c>
      <c r="C59" s="331">
        <v>314</v>
      </c>
      <c r="D59" s="494">
        <v>101</v>
      </c>
      <c r="E59" s="494">
        <v>669</v>
      </c>
      <c r="F59" s="332">
        <v>172</v>
      </c>
      <c r="G59" s="333">
        <v>0</v>
      </c>
      <c r="H59" s="494">
        <v>0</v>
      </c>
      <c r="I59" s="494">
        <v>0</v>
      </c>
      <c r="J59" s="493">
        <v>0</v>
      </c>
      <c r="K59" s="197">
        <v>0</v>
      </c>
      <c r="L59" s="492">
        <v>273</v>
      </c>
      <c r="M59" s="514">
        <v>7.1917707998010007E-3</v>
      </c>
      <c r="N59" s="330">
        <v>0.2777212614445575</v>
      </c>
      <c r="O59" s="334">
        <v>24</v>
      </c>
    </row>
    <row r="60" spans="1:15" x14ac:dyDescent="0.3">
      <c r="A60" s="1646"/>
      <c r="B60" s="198" t="s">
        <v>93</v>
      </c>
      <c r="C60" s="331">
        <v>634</v>
      </c>
      <c r="D60" s="494">
        <v>327</v>
      </c>
      <c r="E60" s="494">
        <v>229</v>
      </c>
      <c r="F60" s="332">
        <v>93</v>
      </c>
      <c r="G60" s="333">
        <v>0</v>
      </c>
      <c r="H60" s="494">
        <v>0</v>
      </c>
      <c r="I60" s="494">
        <v>0</v>
      </c>
      <c r="J60" s="493">
        <v>0</v>
      </c>
      <c r="K60" s="197">
        <v>863</v>
      </c>
      <c r="L60" s="492">
        <v>420</v>
      </c>
      <c r="M60" s="514">
        <v>6.3E-3</v>
      </c>
      <c r="N60" s="330">
        <v>0.48667439165701043</v>
      </c>
      <c r="O60" s="334">
        <v>188</v>
      </c>
    </row>
    <row r="61" spans="1:15" x14ac:dyDescent="0.3">
      <c r="A61" s="1646"/>
      <c r="B61" s="198" t="s">
        <v>99</v>
      </c>
      <c r="C61" s="331">
        <v>425</v>
      </c>
      <c r="D61" s="494">
        <v>205</v>
      </c>
      <c r="E61" s="494">
        <v>332</v>
      </c>
      <c r="F61" s="332">
        <v>187</v>
      </c>
      <c r="G61" s="333">
        <v>0</v>
      </c>
      <c r="H61" s="494">
        <v>0</v>
      </c>
      <c r="I61" s="494">
        <v>18</v>
      </c>
      <c r="J61" s="493">
        <v>7</v>
      </c>
      <c r="K61" s="197">
        <v>775</v>
      </c>
      <c r="L61" s="492">
        <v>399</v>
      </c>
      <c r="M61" s="514">
        <v>5.6700125837698635E-3</v>
      </c>
      <c r="N61" s="330">
        <v>0.5148387096774194</v>
      </c>
      <c r="O61" s="334">
        <v>50</v>
      </c>
    </row>
    <row r="62" spans="1:15" x14ac:dyDescent="0.3">
      <c r="A62" s="1646"/>
      <c r="B62" s="198" t="s">
        <v>76</v>
      </c>
      <c r="C62" s="331">
        <v>571</v>
      </c>
      <c r="D62" s="494">
        <v>383</v>
      </c>
      <c r="E62" s="494">
        <v>0</v>
      </c>
      <c r="F62" s="332">
        <v>0</v>
      </c>
      <c r="G62" s="333">
        <v>32</v>
      </c>
      <c r="H62" s="494">
        <v>17</v>
      </c>
      <c r="I62" s="494">
        <v>13</v>
      </c>
      <c r="J62" s="493">
        <v>9</v>
      </c>
      <c r="K62" s="197">
        <v>616</v>
      </c>
      <c r="L62" s="492">
        <v>409</v>
      </c>
      <c r="M62" s="514">
        <v>4.5067454859383689E-3</v>
      </c>
      <c r="N62" s="330">
        <v>0.66396103896103897</v>
      </c>
      <c r="O62" s="334">
        <v>66</v>
      </c>
    </row>
    <row r="63" spans="1:15" x14ac:dyDescent="0.3">
      <c r="A63" s="1646"/>
      <c r="B63" s="198" t="s">
        <v>40</v>
      </c>
      <c r="C63" s="331">
        <v>500</v>
      </c>
      <c r="D63" s="494">
        <v>313</v>
      </c>
      <c r="E63" s="494">
        <v>0</v>
      </c>
      <c r="F63" s="332">
        <v>0</v>
      </c>
      <c r="G63" s="333">
        <v>30</v>
      </c>
      <c r="H63" s="494">
        <v>8</v>
      </c>
      <c r="I63" s="494">
        <v>33</v>
      </c>
      <c r="J63" s="493">
        <v>16</v>
      </c>
      <c r="K63" s="197">
        <v>563</v>
      </c>
      <c r="L63" s="492">
        <v>337</v>
      </c>
      <c r="M63" s="514">
        <v>4.118989786661204E-3</v>
      </c>
      <c r="N63" s="330">
        <v>0.59857904085257552</v>
      </c>
      <c r="O63" s="334">
        <v>40</v>
      </c>
    </row>
    <row r="64" spans="1:15" x14ac:dyDescent="0.3">
      <c r="A64" s="1646"/>
      <c r="B64" s="198" t="s">
        <v>101</v>
      </c>
      <c r="C64" s="331">
        <v>110</v>
      </c>
      <c r="D64" s="494">
        <v>54</v>
      </c>
      <c r="E64" s="494">
        <v>322</v>
      </c>
      <c r="F64" s="332">
        <v>184</v>
      </c>
      <c r="G64" s="333">
        <v>0</v>
      </c>
      <c r="H64" s="494">
        <v>0</v>
      </c>
      <c r="I64" s="494">
        <v>0</v>
      </c>
      <c r="J64" s="493">
        <v>0</v>
      </c>
      <c r="K64" s="197">
        <v>432</v>
      </c>
      <c r="L64" s="492">
        <v>238</v>
      </c>
      <c r="M64" s="514">
        <v>3.1605747563723625E-3</v>
      </c>
      <c r="N64" s="330">
        <v>0.55092592592592593</v>
      </c>
      <c r="O64" s="334">
        <v>168</v>
      </c>
    </row>
    <row r="65" spans="1:15" x14ac:dyDescent="0.3">
      <c r="A65" s="1646"/>
      <c r="B65" s="198" t="s">
        <v>89</v>
      </c>
      <c r="C65" s="331">
        <v>65</v>
      </c>
      <c r="D65" s="494">
        <v>29</v>
      </c>
      <c r="E65" s="494">
        <v>145</v>
      </c>
      <c r="F65" s="332">
        <v>52</v>
      </c>
      <c r="G65" s="333">
        <v>0</v>
      </c>
      <c r="H65" s="494">
        <v>0</v>
      </c>
      <c r="I65" s="494">
        <v>13</v>
      </c>
      <c r="J65" s="493">
        <v>4</v>
      </c>
      <c r="K65" s="197">
        <v>223</v>
      </c>
      <c r="L65" s="492">
        <v>85</v>
      </c>
      <c r="M65" s="514">
        <v>1.6315003950718445E-3</v>
      </c>
      <c r="N65" s="330">
        <v>0.3811659192825112</v>
      </c>
      <c r="O65" s="334">
        <v>68</v>
      </c>
    </row>
    <row r="66" spans="1:15" x14ac:dyDescent="0.3">
      <c r="A66" s="1646"/>
      <c r="B66" s="198" t="s">
        <v>83</v>
      </c>
      <c r="C66" s="331">
        <v>46</v>
      </c>
      <c r="D66" s="494">
        <v>23</v>
      </c>
      <c r="E66" s="494">
        <v>0</v>
      </c>
      <c r="F66" s="332">
        <v>0</v>
      </c>
      <c r="G66" s="333">
        <v>0</v>
      </c>
      <c r="H66" s="494">
        <v>0</v>
      </c>
      <c r="I66" s="494">
        <v>0</v>
      </c>
      <c r="J66" s="493">
        <v>0</v>
      </c>
      <c r="K66" s="197">
        <v>46</v>
      </c>
      <c r="L66" s="492">
        <v>23</v>
      </c>
      <c r="M66" s="514">
        <v>3.3654268239150155E-4</v>
      </c>
      <c r="N66" s="330">
        <v>0.5</v>
      </c>
      <c r="O66" s="334">
        <v>4</v>
      </c>
    </row>
    <row r="67" spans="1:15" ht="15" thickBot="1" x14ac:dyDescent="0.35">
      <c r="A67" s="1646"/>
      <c r="B67" s="510" t="s">
        <v>85</v>
      </c>
      <c r="C67" s="331">
        <v>28</v>
      </c>
      <c r="D67" s="494">
        <v>4</v>
      </c>
      <c r="E67" s="494">
        <v>0</v>
      </c>
      <c r="F67" s="332">
        <v>0</v>
      </c>
      <c r="G67" s="333">
        <v>0</v>
      </c>
      <c r="H67" s="494">
        <v>0</v>
      </c>
      <c r="I67" s="494">
        <v>0</v>
      </c>
      <c r="J67" s="493">
        <v>0</v>
      </c>
      <c r="K67" s="513">
        <v>28</v>
      </c>
      <c r="L67" s="504">
        <v>4</v>
      </c>
      <c r="M67" s="512">
        <v>2.0485206754265313E-4</v>
      </c>
      <c r="N67" s="502">
        <v>0.14285714285714285</v>
      </c>
      <c r="O67" s="501">
        <v>5</v>
      </c>
    </row>
    <row r="68" spans="1:15" ht="15" thickBot="1" x14ac:dyDescent="0.35">
      <c r="A68" s="1647"/>
      <c r="B68" s="131" t="s">
        <v>129</v>
      </c>
      <c r="C68" s="132">
        <v>104847</v>
      </c>
      <c r="D68" s="499">
        <v>61074</v>
      </c>
      <c r="E68" s="499">
        <v>25086</v>
      </c>
      <c r="F68" s="133">
        <v>16266</v>
      </c>
      <c r="G68" s="500">
        <v>3859</v>
      </c>
      <c r="H68" s="499">
        <v>1982</v>
      </c>
      <c r="I68" s="499">
        <v>2892</v>
      </c>
      <c r="J68" s="498">
        <v>1244</v>
      </c>
      <c r="K68" s="497">
        <v>136684</v>
      </c>
      <c r="L68" s="496">
        <v>80566</v>
      </c>
      <c r="M68" s="511">
        <v>1</v>
      </c>
      <c r="N68" s="134">
        <v>0.58943255977290687</v>
      </c>
      <c r="O68" s="133">
        <v>11231</v>
      </c>
    </row>
    <row r="69" spans="1:15" x14ac:dyDescent="0.3">
      <c r="A69" s="1645" t="s">
        <v>114</v>
      </c>
      <c r="B69" s="196" t="s">
        <v>62</v>
      </c>
      <c r="C69" s="218">
        <v>18181</v>
      </c>
      <c r="D69" s="328">
        <v>12023</v>
      </c>
      <c r="E69" s="328">
        <v>2125</v>
      </c>
      <c r="F69" s="219">
        <v>1493</v>
      </c>
      <c r="G69" s="495">
        <v>1097</v>
      </c>
      <c r="H69" s="328">
        <v>651</v>
      </c>
      <c r="I69" s="328">
        <v>734</v>
      </c>
      <c r="J69" s="220">
        <v>324</v>
      </c>
      <c r="K69" s="197">
        <v>22137</v>
      </c>
      <c r="L69" s="492">
        <v>14491</v>
      </c>
      <c r="M69" s="329">
        <v>0.16625360490266763</v>
      </c>
      <c r="N69" s="330">
        <v>0.65460541175407694</v>
      </c>
      <c r="O69" s="221">
        <v>2454</v>
      </c>
    </row>
    <row r="70" spans="1:15" x14ac:dyDescent="0.3">
      <c r="A70" s="1646"/>
      <c r="B70" s="198" t="s">
        <v>50</v>
      </c>
      <c r="C70" s="331">
        <v>10348</v>
      </c>
      <c r="D70" s="494">
        <v>3242</v>
      </c>
      <c r="E70" s="494">
        <v>0</v>
      </c>
      <c r="F70" s="332">
        <v>0</v>
      </c>
      <c r="G70" s="333">
        <v>577</v>
      </c>
      <c r="H70" s="494">
        <v>219</v>
      </c>
      <c r="I70" s="494">
        <v>204</v>
      </c>
      <c r="J70" s="493">
        <v>58</v>
      </c>
      <c r="K70" s="197">
        <v>11129</v>
      </c>
      <c r="L70" s="492">
        <v>3519</v>
      </c>
      <c r="M70" s="329">
        <v>8.3581170391732754E-2</v>
      </c>
      <c r="N70" s="330">
        <v>0.31620091652439575</v>
      </c>
      <c r="O70" s="334">
        <v>446</v>
      </c>
    </row>
    <row r="71" spans="1:15" x14ac:dyDescent="0.3">
      <c r="A71" s="1646"/>
      <c r="B71" s="198" t="s">
        <v>52</v>
      </c>
      <c r="C71" s="331">
        <v>8167</v>
      </c>
      <c r="D71" s="494">
        <v>2255</v>
      </c>
      <c r="E71" s="494">
        <v>423</v>
      </c>
      <c r="F71" s="332">
        <v>136</v>
      </c>
      <c r="G71" s="333">
        <v>290</v>
      </c>
      <c r="H71" s="494">
        <v>105</v>
      </c>
      <c r="I71" s="494">
        <v>230</v>
      </c>
      <c r="J71" s="493">
        <v>56</v>
      </c>
      <c r="K71" s="197">
        <v>9110</v>
      </c>
      <c r="L71" s="492">
        <v>2552</v>
      </c>
      <c r="M71" s="329">
        <v>6.8418048546022597E-2</v>
      </c>
      <c r="N71" s="330">
        <v>0.28013172338090009</v>
      </c>
      <c r="O71" s="334">
        <v>1219</v>
      </c>
    </row>
    <row r="72" spans="1:15" x14ac:dyDescent="0.3">
      <c r="A72" s="1646"/>
      <c r="B72" s="198" t="s">
        <v>103</v>
      </c>
      <c r="C72" s="331">
        <v>2097</v>
      </c>
      <c r="D72" s="494">
        <v>1670</v>
      </c>
      <c r="E72" s="494">
        <v>5994</v>
      </c>
      <c r="F72" s="332">
        <v>4557</v>
      </c>
      <c r="G72" s="333">
        <v>6</v>
      </c>
      <c r="H72" s="494">
        <v>3</v>
      </c>
      <c r="I72" s="494">
        <v>221</v>
      </c>
      <c r="J72" s="493">
        <v>127</v>
      </c>
      <c r="K72" s="197">
        <v>8318</v>
      </c>
      <c r="L72" s="492">
        <v>6357</v>
      </c>
      <c r="M72" s="329">
        <v>6.2469959144436434E-2</v>
      </c>
      <c r="N72" s="330">
        <v>0.76424621303197882</v>
      </c>
      <c r="O72" s="334">
        <v>2136</v>
      </c>
    </row>
    <row r="73" spans="1:15" x14ac:dyDescent="0.3">
      <c r="A73" s="1646"/>
      <c r="B73" s="198" t="s">
        <v>46</v>
      </c>
      <c r="C73" s="331">
        <v>6743</v>
      </c>
      <c r="D73" s="494">
        <v>4975</v>
      </c>
      <c r="E73" s="494">
        <v>1247</v>
      </c>
      <c r="F73" s="332">
        <v>1004</v>
      </c>
      <c r="G73" s="333">
        <v>120</v>
      </c>
      <c r="H73" s="494">
        <v>73</v>
      </c>
      <c r="I73" s="494">
        <v>196</v>
      </c>
      <c r="J73" s="493">
        <v>100</v>
      </c>
      <c r="K73" s="197">
        <v>8306</v>
      </c>
      <c r="L73" s="492">
        <v>6152</v>
      </c>
      <c r="M73" s="329">
        <v>6.2379836577745734E-2</v>
      </c>
      <c r="N73" s="330">
        <v>0.74066939561762579</v>
      </c>
      <c r="O73" s="334">
        <v>747</v>
      </c>
    </row>
    <row r="74" spans="1:15" x14ac:dyDescent="0.3">
      <c r="A74" s="1646"/>
      <c r="B74" s="198" t="s">
        <v>78</v>
      </c>
      <c r="C74" s="331">
        <v>6672</v>
      </c>
      <c r="D74" s="494">
        <v>2325</v>
      </c>
      <c r="E74" s="494">
        <v>507</v>
      </c>
      <c r="F74" s="332">
        <v>154</v>
      </c>
      <c r="G74" s="333">
        <v>266</v>
      </c>
      <c r="H74" s="494">
        <v>74</v>
      </c>
      <c r="I74" s="494">
        <v>86</v>
      </c>
      <c r="J74" s="493">
        <v>23</v>
      </c>
      <c r="K74" s="197">
        <v>7531</v>
      </c>
      <c r="L74" s="492">
        <v>2576</v>
      </c>
      <c r="M74" s="329">
        <v>5.6559420812304737E-2</v>
      </c>
      <c r="N74" s="330">
        <v>0.34205284822732707</v>
      </c>
      <c r="O74" s="334">
        <v>144</v>
      </c>
    </row>
    <row r="75" spans="1:15" x14ac:dyDescent="0.3">
      <c r="A75" s="1646"/>
      <c r="B75" s="198" t="s">
        <v>64</v>
      </c>
      <c r="C75" s="331">
        <v>5459</v>
      </c>
      <c r="D75" s="494">
        <v>4119</v>
      </c>
      <c r="E75" s="494">
        <v>1429</v>
      </c>
      <c r="F75" s="332">
        <v>1058</v>
      </c>
      <c r="G75" s="333">
        <v>170</v>
      </c>
      <c r="H75" s="494">
        <v>109</v>
      </c>
      <c r="I75" s="494">
        <v>83</v>
      </c>
      <c r="J75" s="493">
        <v>58</v>
      </c>
      <c r="K75" s="197">
        <v>7141</v>
      </c>
      <c r="L75" s="492">
        <v>5344</v>
      </c>
      <c r="M75" s="329">
        <v>5.3630437394857004E-2</v>
      </c>
      <c r="N75" s="330">
        <v>0.74835457218876911</v>
      </c>
      <c r="O75" s="334">
        <v>253</v>
      </c>
    </row>
    <row r="76" spans="1:15" x14ac:dyDescent="0.3">
      <c r="A76" s="1646"/>
      <c r="B76" s="198" t="s">
        <v>42</v>
      </c>
      <c r="C76" s="331">
        <v>6345</v>
      </c>
      <c r="D76" s="494">
        <v>4067</v>
      </c>
      <c r="E76" s="494">
        <v>580</v>
      </c>
      <c r="F76" s="335">
        <v>338</v>
      </c>
      <c r="G76" s="333">
        <v>112</v>
      </c>
      <c r="H76" s="494">
        <v>55</v>
      </c>
      <c r="I76" s="494">
        <v>80</v>
      </c>
      <c r="J76" s="493">
        <v>30</v>
      </c>
      <c r="K76" s="197">
        <v>7117</v>
      </c>
      <c r="L76" s="492">
        <v>4490</v>
      </c>
      <c r="M76" s="329">
        <v>5.3450192261475606E-2</v>
      </c>
      <c r="N76" s="330">
        <v>0.63088379935366024</v>
      </c>
      <c r="O76" s="334">
        <v>182</v>
      </c>
    </row>
    <row r="77" spans="1:15" x14ac:dyDescent="0.3">
      <c r="A77" s="1646"/>
      <c r="B77" s="198" t="s">
        <v>68</v>
      </c>
      <c r="C77" s="331">
        <v>6107</v>
      </c>
      <c r="D77" s="494">
        <v>4043</v>
      </c>
      <c r="E77" s="494">
        <v>393</v>
      </c>
      <c r="F77" s="332">
        <v>254</v>
      </c>
      <c r="G77" s="333">
        <v>328</v>
      </c>
      <c r="H77" s="494">
        <v>212</v>
      </c>
      <c r="I77" s="494">
        <v>194</v>
      </c>
      <c r="J77" s="493">
        <v>109</v>
      </c>
      <c r="K77" s="197">
        <v>7022</v>
      </c>
      <c r="L77" s="492">
        <v>4618</v>
      </c>
      <c r="M77" s="329">
        <v>5.2736721941840904E-2</v>
      </c>
      <c r="N77" s="330">
        <v>0.65764739390487037</v>
      </c>
      <c r="O77" s="334">
        <v>1442</v>
      </c>
    </row>
    <row r="78" spans="1:15" x14ac:dyDescent="0.3">
      <c r="A78" s="1646"/>
      <c r="B78" s="198" t="s">
        <v>66</v>
      </c>
      <c r="C78" s="331">
        <v>5470</v>
      </c>
      <c r="D78" s="494">
        <v>3737</v>
      </c>
      <c r="E78" s="494">
        <v>1185</v>
      </c>
      <c r="F78" s="332">
        <v>735</v>
      </c>
      <c r="G78" s="333">
        <v>105</v>
      </c>
      <c r="H78" s="494">
        <v>64</v>
      </c>
      <c r="I78" s="494">
        <v>119</v>
      </c>
      <c r="J78" s="493">
        <v>53</v>
      </c>
      <c r="K78" s="197">
        <v>6879</v>
      </c>
      <c r="L78" s="492">
        <v>4589</v>
      </c>
      <c r="M78" s="329">
        <v>5.1662761355443405E-2</v>
      </c>
      <c r="N78" s="330">
        <v>0.66710277656636141</v>
      </c>
      <c r="O78" s="334">
        <v>348</v>
      </c>
    </row>
    <row r="79" spans="1:15" x14ac:dyDescent="0.3">
      <c r="A79" s="1646"/>
      <c r="B79" s="198" t="s">
        <v>48</v>
      </c>
      <c r="C79" s="331">
        <v>5114</v>
      </c>
      <c r="D79" s="494">
        <v>2911</v>
      </c>
      <c r="E79" s="494">
        <v>914</v>
      </c>
      <c r="F79" s="332">
        <v>497</v>
      </c>
      <c r="G79" s="333">
        <v>127</v>
      </c>
      <c r="H79" s="494">
        <v>68</v>
      </c>
      <c r="I79" s="494">
        <v>95</v>
      </c>
      <c r="J79" s="493">
        <v>32</v>
      </c>
      <c r="K79" s="197">
        <v>6250</v>
      </c>
      <c r="L79" s="492">
        <v>3508</v>
      </c>
      <c r="M79" s="329">
        <v>4.693883681807258E-2</v>
      </c>
      <c r="N79" s="330">
        <v>0.56128</v>
      </c>
      <c r="O79" s="334">
        <v>167</v>
      </c>
    </row>
    <row r="80" spans="1:15" x14ac:dyDescent="0.3">
      <c r="A80" s="1646"/>
      <c r="B80" s="198" t="s">
        <v>70</v>
      </c>
      <c r="C80" s="331">
        <v>4076</v>
      </c>
      <c r="D80" s="494">
        <v>2683</v>
      </c>
      <c r="E80" s="494">
        <v>1127</v>
      </c>
      <c r="F80" s="332">
        <v>719</v>
      </c>
      <c r="G80" s="333">
        <v>87</v>
      </c>
      <c r="H80" s="494">
        <v>57</v>
      </c>
      <c r="I80" s="494">
        <v>54</v>
      </c>
      <c r="J80" s="493">
        <v>24</v>
      </c>
      <c r="K80" s="197">
        <v>5344</v>
      </c>
      <c r="L80" s="492">
        <v>3483</v>
      </c>
      <c r="M80" s="329">
        <v>4.0134583032924775E-2</v>
      </c>
      <c r="N80" s="330">
        <v>0.65175898203592819</v>
      </c>
      <c r="O80" s="334">
        <v>93</v>
      </c>
    </row>
    <row r="81" spans="1:15" x14ac:dyDescent="0.3">
      <c r="A81" s="1646"/>
      <c r="B81" s="198" t="s">
        <v>58</v>
      </c>
      <c r="C81" s="331">
        <v>3228</v>
      </c>
      <c r="D81" s="494">
        <v>2641</v>
      </c>
      <c r="E81" s="494">
        <v>1168</v>
      </c>
      <c r="F81" s="332">
        <v>997</v>
      </c>
      <c r="G81" s="333">
        <v>68</v>
      </c>
      <c r="H81" s="494">
        <v>46</v>
      </c>
      <c r="I81" s="494">
        <v>94</v>
      </c>
      <c r="J81" s="493">
        <v>48</v>
      </c>
      <c r="K81" s="197">
        <v>4558</v>
      </c>
      <c r="L81" s="492">
        <v>3732</v>
      </c>
      <c r="M81" s="329">
        <v>3.4231554914683972E-2</v>
      </c>
      <c r="N81" s="330">
        <v>0.81878016673979814</v>
      </c>
      <c r="O81" s="334">
        <v>93</v>
      </c>
    </row>
    <row r="82" spans="1:15" x14ac:dyDescent="0.3">
      <c r="A82" s="1646"/>
      <c r="B82" s="198" t="s">
        <v>152</v>
      </c>
      <c r="C82" s="331">
        <v>2617</v>
      </c>
      <c r="D82" s="494">
        <v>1950</v>
      </c>
      <c r="E82" s="494">
        <v>807</v>
      </c>
      <c r="F82" s="332">
        <v>720</v>
      </c>
      <c r="G82" s="333">
        <v>64</v>
      </c>
      <c r="H82" s="494">
        <v>28</v>
      </c>
      <c r="I82" s="494">
        <v>85</v>
      </c>
      <c r="J82" s="493">
        <v>34</v>
      </c>
      <c r="K82" s="197">
        <v>3573</v>
      </c>
      <c r="L82" s="492">
        <v>2732</v>
      </c>
      <c r="M82" s="329">
        <v>2.6833994232155732E-2</v>
      </c>
      <c r="N82" s="330">
        <v>0.76462356563112233</v>
      </c>
      <c r="O82" s="334">
        <v>320</v>
      </c>
    </row>
    <row r="83" spans="1:15" x14ac:dyDescent="0.3">
      <c r="A83" s="1646"/>
      <c r="B83" s="198" t="s">
        <v>54</v>
      </c>
      <c r="C83" s="331">
        <v>1821</v>
      </c>
      <c r="D83" s="494">
        <v>700</v>
      </c>
      <c r="E83" s="494">
        <v>585</v>
      </c>
      <c r="F83" s="332">
        <v>184</v>
      </c>
      <c r="G83" s="333">
        <v>83</v>
      </c>
      <c r="H83" s="494">
        <v>34</v>
      </c>
      <c r="I83" s="494">
        <v>17</v>
      </c>
      <c r="J83" s="493">
        <v>3</v>
      </c>
      <c r="K83" s="197">
        <v>2506</v>
      </c>
      <c r="L83" s="492">
        <v>921</v>
      </c>
      <c r="M83" s="329">
        <v>1.882059601057438E-2</v>
      </c>
      <c r="N83" s="330">
        <v>0.36751795690343175</v>
      </c>
      <c r="O83" s="334">
        <v>99</v>
      </c>
    </row>
    <row r="84" spans="1:15" x14ac:dyDescent="0.3">
      <c r="A84" s="1646"/>
      <c r="B84" s="198" t="s">
        <v>153</v>
      </c>
      <c r="C84" s="331">
        <v>154</v>
      </c>
      <c r="D84" s="494">
        <v>93</v>
      </c>
      <c r="E84" s="494">
        <v>1851</v>
      </c>
      <c r="F84" s="332">
        <v>919</v>
      </c>
      <c r="G84" s="333">
        <v>0</v>
      </c>
      <c r="H84" s="494">
        <v>0</v>
      </c>
      <c r="I84" s="494">
        <v>0</v>
      </c>
      <c r="J84" s="493">
        <v>0</v>
      </c>
      <c r="K84" s="197">
        <v>2005</v>
      </c>
      <c r="L84" s="492">
        <v>1012</v>
      </c>
      <c r="M84" s="329">
        <v>1.5057978851237682E-2</v>
      </c>
      <c r="N84" s="330">
        <v>0.50473815461346638</v>
      </c>
      <c r="O84" s="334">
        <v>449</v>
      </c>
    </row>
    <row r="85" spans="1:15" x14ac:dyDescent="0.3">
      <c r="A85" s="1646"/>
      <c r="B85" s="198" t="s">
        <v>56</v>
      </c>
      <c r="C85" s="331">
        <v>1500</v>
      </c>
      <c r="D85" s="494">
        <v>856</v>
      </c>
      <c r="E85" s="494">
        <v>452</v>
      </c>
      <c r="F85" s="332">
        <v>287</v>
      </c>
      <c r="G85" s="333">
        <v>36</v>
      </c>
      <c r="H85" s="494">
        <v>20</v>
      </c>
      <c r="I85" s="494">
        <v>14</v>
      </c>
      <c r="J85" s="493">
        <v>2</v>
      </c>
      <c r="K85" s="197">
        <v>2002</v>
      </c>
      <c r="L85" s="492">
        <v>1165</v>
      </c>
      <c r="M85" s="329">
        <v>1.5035448209565008E-2</v>
      </c>
      <c r="N85" s="330">
        <v>0.58191808191808192</v>
      </c>
      <c r="O85" s="334">
        <v>113</v>
      </c>
    </row>
    <row r="86" spans="1:15" x14ac:dyDescent="0.3">
      <c r="A86" s="1646"/>
      <c r="B86" s="198" t="s">
        <v>87</v>
      </c>
      <c r="C86" s="331">
        <v>1091</v>
      </c>
      <c r="D86" s="494">
        <v>558</v>
      </c>
      <c r="E86" s="494">
        <v>654</v>
      </c>
      <c r="F86" s="332">
        <v>379</v>
      </c>
      <c r="G86" s="333">
        <v>20</v>
      </c>
      <c r="H86" s="494">
        <v>10</v>
      </c>
      <c r="I86" s="494">
        <v>62</v>
      </c>
      <c r="J86" s="493">
        <v>35</v>
      </c>
      <c r="K86" s="197">
        <v>1827</v>
      </c>
      <c r="L86" s="492">
        <v>982</v>
      </c>
      <c r="M86" s="329">
        <v>1.3721160778658975E-2</v>
      </c>
      <c r="N86" s="330">
        <v>0.5374931581828134</v>
      </c>
      <c r="O86" s="334">
        <v>159</v>
      </c>
    </row>
    <row r="87" spans="1:15" x14ac:dyDescent="0.3">
      <c r="A87" s="1646"/>
      <c r="B87" s="198" t="s">
        <v>60</v>
      </c>
      <c r="C87" s="331">
        <v>1406</v>
      </c>
      <c r="D87" s="494">
        <v>806</v>
      </c>
      <c r="E87" s="494">
        <v>348</v>
      </c>
      <c r="F87" s="332">
        <v>268</v>
      </c>
      <c r="G87" s="333">
        <v>29</v>
      </c>
      <c r="H87" s="494">
        <v>13</v>
      </c>
      <c r="I87" s="494">
        <v>12</v>
      </c>
      <c r="J87" s="493">
        <v>5</v>
      </c>
      <c r="K87" s="197">
        <v>1795</v>
      </c>
      <c r="L87" s="492">
        <v>1092</v>
      </c>
      <c r="M87" s="329">
        <v>1.3480833934150444E-2</v>
      </c>
      <c r="N87" s="330">
        <v>0.60835654596100275</v>
      </c>
      <c r="O87" s="334">
        <v>496</v>
      </c>
    </row>
    <row r="88" spans="1:15" x14ac:dyDescent="0.3">
      <c r="A88" s="1646"/>
      <c r="B88" s="198" t="s">
        <v>72</v>
      </c>
      <c r="C88" s="331">
        <v>1630</v>
      </c>
      <c r="D88" s="494">
        <v>1328</v>
      </c>
      <c r="E88" s="494">
        <v>48</v>
      </c>
      <c r="F88" s="332">
        <v>41</v>
      </c>
      <c r="G88" s="333">
        <v>77</v>
      </c>
      <c r="H88" s="494">
        <v>63</v>
      </c>
      <c r="I88" s="494">
        <v>39</v>
      </c>
      <c r="J88" s="493">
        <v>15</v>
      </c>
      <c r="K88" s="197">
        <v>1794</v>
      </c>
      <c r="L88" s="492">
        <v>1447</v>
      </c>
      <c r="M88" s="329">
        <v>1.3473323720259552E-2</v>
      </c>
      <c r="N88" s="330">
        <v>0.80657748049052402</v>
      </c>
      <c r="O88" s="334">
        <v>316</v>
      </c>
    </row>
    <row r="89" spans="1:15" x14ac:dyDescent="0.3">
      <c r="A89" s="1646"/>
      <c r="B89" s="198" t="s">
        <v>97</v>
      </c>
      <c r="C89" s="331">
        <v>1279</v>
      </c>
      <c r="D89" s="494">
        <v>765</v>
      </c>
      <c r="E89" s="494">
        <v>490</v>
      </c>
      <c r="F89" s="332">
        <v>297</v>
      </c>
      <c r="G89" s="333">
        <v>0</v>
      </c>
      <c r="H89" s="494">
        <v>0</v>
      </c>
      <c r="I89" s="494">
        <v>0</v>
      </c>
      <c r="J89" s="493">
        <v>0</v>
      </c>
      <c r="K89" s="197">
        <v>1769</v>
      </c>
      <c r="L89" s="492">
        <v>1062</v>
      </c>
      <c r="M89" s="329">
        <v>1.3285568372987262E-2</v>
      </c>
      <c r="N89" s="330">
        <v>0.60033917467495757</v>
      </c>
      <c r="O89" s="334">
        <v>50</v>
      </c>
    </row>
    <row r="90" spans="1:15" x14ac:dyDescent="0.3">
      <c r="A90" s="1646"/>
      <c r="B90" s="198" t="s">
        <v>74</v>
      </c>
      <c r="C90" s="331">
        <v>893</v>
      </c>
      <c r="D90" s="494">
        <v>528</v>
      </c>
      <c r="E90" s="494">
        <v>22</v>
      </c>
      <c r="F90" s="332">
        <v>16</v>
      </c>
      <c r="G90" s="333">
        <v>41</v>
      </c>
      <c r="H90" s="494">
        <v>18</v>
      </c>
      <c r="I90" s="494">
        <v>39</v>
      </c>
      <c r="J90" s="493">
        <v>18</v>
      </c>
      <c r="K90" s="197">
        <v>995</v>
      </c>
      <c r="L90" s="492">
        <v>580</v>
      </c>
      <c r="M90" s="329">
        <v>7.4726628214371541E-3</v>
      </c>
      <c r="N90" s="330">
        <v>0.58291457286432158</v>
      </c>
      <c r="O90" s="334">
        <v>106</v>
      </c>
    </row>
    <row r="91" spans="1:15" x14ac:dyDescent="0.3">
      <c r="A91" s="1646"/>
      <c r="B91" s="198" t="s">
        <v>91</v>
      </c>
      <c r="C91" s="331">
        <v>261</v>
      </c>
      <c r="D91" s="494">
        <v>83</v>
      </c>
      <c r="E91" s="494">
        <v>503</v>
      </c>
      <c r="F91" s="332">
        <v>132</v>
      </c>
      <c r="G91" s="333">
        <v>6</v>
      </c>
      <c r="H91" s="494">
        <v>3</v>
      </c>
      <c r="I91" s="494">
        <v>8</v>
      </c>
      <c r="J91" s="493">
        <v>1</v>
      </c>
      <c r="K91" s="197">
        <v>778</v>
      </c>
      <c r="L91" s="492">
        <v>219</v>
      </c>
      <c r="M91" s="329">
        <v>5.8429464071136743E-3</v>
      </c>
      <c r="N91" s="330">
        <v>0.28149100257069409</v>
      </c>
      <c r="O91" s="334">
        <v>23</v>
      </c>
    </row>
    <row r="92" spans="1:15" x14ac:dyDescent="0.3">
      <c r="A92" s="1646"/>
      <c r="B92" s="198" t="s">
        <v>93</v>
      </c>
      <c r="C92" s="331">
        <v>686</v>
      </c>
      <c r="D92" s="494">
        <v>309</v>
      </c>
      <c r="E92" s="494">
        <v>52</v>
      </c>
      <c r="F92" s="332">
        <v>21</v>
      </c>
      <c r="G92" s="333">
        <v>0</v>
      </c>
      <c r="H92" s="494">
        <v>0</v>
      </c>
      <c r="I92" s="494">
        <v>0</v>
      </c>
      <c r="J92" s="493">
        <v>0</v>
      </c>
      <c r="K92" s="197">
        <v>738</v>
      </c>
      <c r="L92" s="492">
        <v>330</v>
      </c>
      <c r="M92" s="329">
        <v>5.5425378514780098E-3</v>
      </c>
      <c r="N92" s="330">
        <v>0.44715447154471544</v>
      </c>
      <c r="O92" s="334">
        <v>184</v>
      </c>
    </row>
    <row r="93" spans="1:15" x14ac:dyDescent="0.3">
      <c r="A93" s="1646"/>
      <c r="B93" s="198" t="s">
        <v>99</v>
      </c>
      <c r="C93" s="331">
        <v>397</v>
      </c>
      <c r="D93" s="494">
        <v>197</v>
      </c>
      <c r="E93" s="494">
        <v>296</v>
      </c>
      <c r="F93" s="332">
        <v>156</v>
      </c>
      <c r="G93" s="333">
        <v>0</v>
      </c>
      <c r="H93" s="494">
        <v>0</v>
      </c>
      <c r="I93" s="494">
        <v>12</v>
      </c>
      <c r="J93" s="493">
        <v>4</v>
      </c>
      <c r="K93" s="197">
        <v>705</v>
      </c>
      <c r="L93" s="492">
        <v>357</v>
      </c>
      <c r="M93" s="329">
        <v>5.2947007930785866E-3</v>
      </c>
      <c r="N93" s="330">
        <v>0.50638297872340421</v>
      </c>
      <c r="O93" s="334">
        <v>56</v>
      </c>
    </row>
    <row r="94" spans="1:15" x14ac:dyDescent="0.3">
      <c r="A94" s="1646"/>
      <c r="B94" s="198" t="s">
        <v>76</v>
      </c>
      <c r="C94" s="331">
        <v>579</v>
      </c>
      <c r="D94" s="494">
        <v>384</v>
      </c>
      <c r="E94" s="494">
        <v>0</v>
      </c>
      <c r="F94" s="332">
        <v>0</v>
      </c>
      <c r="G94" s="333">
        <v>32</v>
      </c>
      <c r="H94" s="494">
        <v>19</v>
      </c>
      <c r="I94" s="494">
        <v>16</v>
      </c>
      <c r="J94" s="493">
        <v>8</v>
      </c>
      <c r="K94" s="197">
        <v>627</v>
      </c>
      <c r="L94" s="492">
        <v>273</v>
      </c>
      <c r="M94" s="329">
        <v>4.7089041095890408E-3</v>
      </c>
      <c r="N94" s="330">
        <v>0.2777212614445575</v>
      </c>
      <c r="O94" s="334">
        <v>71</v>
      </c>
    </row>
    <row r="95" spans="1:15" x14ac:dyDescent="0.3">
      <c r="A95" s="1646"/>
      <c r="B95" s="198" t="s">
        <v>40</v>
      </c>
      <c r="C95" s="331">
        <v>516</v>
      </c>
      <c r="D95" s="494">
        <v>328</v>
      </c>
      <c r="E95" s="494">
        <v>0</v>
      </c>
      <c r="F95" s="332">
        <v>0</v>
      </c>
      <c r="G95" s="333">
        <v>29</v>
      </c>
      <c r="H95" s="494">
        <v>7</v>
      </c>
      <c r="I95" s="494">
        <v>37</v>
      </c>
      <c r="J95" s="493">
        <v>16</v>
      </c>
      <c r="K95" s="197">
        <v>582</v>
      </c>
      <c r="L95" s="492">
        <v>420</v>
      </c>
      <c r="M95" s="329">
        <v>4.3709444844989183E-3</v>
      </c>
      <c r="N95" s="330">
        <v>0.72164948453608246</v>
      </c>
      <c r="O95" s="334">
        <v>43</v>
      </c>
    </row>
    <row r="96" spans="1:15" x14ac:dyDescent="0.3">
      <c r="A96" s="1646"/>
      <c r="B96" s="198" t="s">
        <v>101</v>
      </c>
      <c r="C96" s="331">
        <v>81</v>
      </c>
      <c r="D96" s="494">
        <v>44</v>
      </c>
      <c r="E96" s="494">
        <v>285</v>
      </c>
      <c r="F96" s="332">
        <v>162</v>
      </c>
      <c r="G96" s="333">
        <v>0</v>
      </c>
      <c r="H96" s="494">
        <v>0</v>
      </c>
      <c r="I96" s="494">
        <v>0</v>
      </c>
      <c r="J96" s="493">
        <v>0</v>
      </c>
      <c r="K96" s="197">
        <v>366</v>
      </c>
      <c r="L96" s="492">
        <v>206</v>
      </c>
      <c r="M96" s="329">
        <v>2.7487382840663301E-3</v>
      </c>
      <c r="N96" s="330">
        <v>0.56284153005464477</v>
      </c>
      <c r="O96" s="334">
        <v>148</v>
      </c>
    </row>
    <row r="97" spans="1:15" x14ac:dyDescent="0.3">
      <c r="A97" s="1646"/>
      <c r="B97" s="198" t="s">
        <v>89</v>
      </c>
      <c r="C97" s="331">
        <v>59</v>
      </c>
      <c r="D97" s="494">
        <v>26</v>
      </c>
      <c r="E97" s="494">
        <v>109</v>
      </c>
      <c r="F97" s="332">
        <v>42</v>
      </c>
      <c r="G97" s="333">
        <v>1</v>
      </c>
      <c r="H97" s="494">
        <v>1</v>
      </c>
      <c r="I97" s="494">
        <v>11</v>
      </c>
      <c r="J97" s="493">
        <v>4</v>
      </c>
      <c r="K97" s="197">
        <v>180</v>
      </c>
      <c r="L97" s="492">
        <v>73</v>
      </c>
      <c r="M97" s="329">
        <v>1.3518385003604902E-3</v>
      </c>
      <c r="N97" s="330">
        <v>0.40555555555555556</v>
      </c>
      <c r="O97" s="334">
        <v>8</v>
      </c>
    </row>
    <row r="98" spans="1:15" x14ac:dyDescent="0.3">
      <c r="A98" s="1646"/>
      <c r="B98" s="198" t="s">
        <v>83</v>
      </c>
      <c r="C98" s="331">
        <v>37</v>
      </c>
      <c r="D98" s="494">
        <v>15</v>
      </c>
      <c r="E98" s="494">
        <v>0</v>
      </c>
      <c r="F98" s="332">
        <v>0</v>
      </c>
      <c r="G98" s="333">
        <v>0</v>
      </c>
      <c r="H98" s="494">
        <v>0</v>
      </c>
      <c r="I98" s="494">
        <v>0</v>
      </c>
      <c r="J98" s="493">
        <v>0</v>
      </c>
      <c r="K98" s="197">
        <v>37</v>
      </c>
      <c r="L98" s="492">
        <v>15</v>
      </c>
      <c r="M98" s="329">
        <v>2.7787791396298965E-4</v>
      </c>
      <c r="N98" s="330">
        <v>0.40540540540540543</v>
      </c>
      <c r="O98" s="334">
        <v>4</v>
      </c>
    </row>
    <row r="99" spans="1:15" ht="15" thickBot="1" x14ac:dyDescent="0.35">
      <c r="A99" s="1646"/>
      <c r="B99" s="510" t="s">
        <v>85</v>
      </c>
      <c r="C99" s="509">
        <v>31</v>
      </c>
      <c r="D99" s="506">
        <v>5</v>
      </c>
      <c r="E99" s="506">
        <v>0</v>
      </c>
      <c r="F99" s="508">
        <v>0</v>
      </c>
      <c r="G99" s="507">
        <v>0</v>
      </c>
      <c r="H99" s="506">
        <v>0</v>
      </c>
      <c r="I99" s="506">
        <v>0</v>
      </c>
      <c r="J99" s="505">
        <v>0</v>
      </c>
      <c r="K99" s="197">
        <v>31</v>
      </c>
      <c r="L99" s="504">
        <v>5</v>
      </c>
      <c r="M99" s="503">
        <v>2.3281663061763998E-4</v>
      </c>
      <c r="N99" s="502">
        <v>0.16129032258064516</v>
      </c>
      <c r="O99" s="501">
        <v>7</v>
      </c>
    </row>
    <row r="100" spans="1:15" ht="15" thickBot="1" x14ac:dyDescent="0.35">
      <c r="A100" s="1647"/>
      <c r="B100" s="131" t="s">
        <v>129</v>
      </c>
      <c r="C100" s="132">
        <v>103045</v>
      </c>
      <c r="D100" s="499">
        <v>59666</v>
      </c>
      <c r="E100" s="499">
        <v>23594</v>
      </c>
      <c r="F100" s="133">
        <v>15566</v>
      </c>
      <c r="G100" s="500">
        <v>3771</v>
      </c>
      <c r="H100" s="499">
        <v>1952</v>
      </c>
      <c r="I100" s="499">
        <v>2742</v>
      </c>
      <c r="J100" s="498">
        <v>1187</v>
      </c>
      <c r="K100" s="497">
        <v>133152</v>
      </c>
      <c r="L100" s="496">
        <v>78371</v>
      </c>
      <c r="M100" s="156">
        <v>1</v>
      </c>
      <c r="N100" s="134">
        <v>0.5885829728430666</v>
      </c>
      <c r="O100" s="133">
        <v>12376</v>
      </c>
    </row>
    <row r="101" spans="1:15" x14ac:dyDescent="0.3">
      <c r="A101" s="1645" t="s">
        <v>115</v>
      </c>
      <c r="B101" s="196" t="s">
        <v>62</v>
      </c>
      <c r="C101" s="218">
        <v>18104</v>
      </c>
      <c r="D101" s="328">
        <v>11906</v>
      </c>
      <c r="E101" s="328">
        <v>2060</v>
      </c>
      <c r="F101" s="219">
        <v>1473</v>
      </c>
      <c r="G101" s="495">
        <v>1077</v>
      </c>
      <c r="H101" s="328">
        <v>655</v>
      </c>
      <c r="I101" s="328">
        <v>746</v>
      </c>
      <c r="J101" s="220">
        <v>321</v>
      </c>
      <c r="K101" s="197">
        <v>21987</v>
      </c>
      <c r="L101" s="492">
        <v>14355</v>
      </c>
      <c r="M101" s="329">
        <v>0.16773342080971598</v>
      </c>
      <c r="N101" s="330">
        <v>0.65288579615227182</v>
      </c>
      <c r="O101" s="221">
        <v>2589</v>
      </c>
    </row>
    <row r="102" spans="1:15" x14ac:dyDescent="0.3">
      <c r="A102" s="1646"/>
      <c r="B102" s="198" t="s">
        <v>50</v>
      </c>
      <c r="C102" s="331">
        <v>10209</v>
      </c>
      <c r="D102" s="494">
        <v>3171</v>
      </c>
      <c r="E102" s="494">
        <v>0</v>
      </c>
      <c r="F102" s="332">
        <v>0</v>
      </c>
      <c r="G102" s="333">
        <v>584</v>
      </c>
      <c r="H102" s="494">
        <v>228</v>
      </c>
      <c r="I102" s="494">
        <v>184</v>
      </c>
      <c r="J102" s="493">
        <v>51</v>
      </c>
      <c r="K102" s="197">
        <v>10977</v>
      </c>
      <c r="L102" s="492">
        <v>3450</v>
      </c>
      <c r="M102" s="329">
        <v>8.3740835958896268E-2</v>
      </c>
      <c r="N102" s="330">
        <v>0.31429352282044276</v>
      </c>
      <c r="O102" s="334">
        <v>595</v>
      </c>
    </row>
    <row r="103" spans="1:15" x14ac:dyDescent="0.3">
      <c r="A103" s="1646"/>
      <c r="B103" s="198" t="s">
        <v>52</v>
      </c>
      <c r="C103" s="331">
        <v>8487</v>
      </c>
      <c r="D103" s="494">
        <v>2257</v>
      </c>
      <c r="E103" s="494">
        <v>337</v>
      </c>
      <c r="F103" s="332">
        <v>113</v>
      </c>
      <c r="G103" s="333">
        <v>295</v>
      </c>
      <c r="H103" s="494">
        <v>100</v>
      </c>
      <c r="I103" s="494">
        <v>206</v>
      </c>
      <c r="J103" s="493">
        <v>52</v>
      </c>
      <c r="K103" s="197">
        <v>9325</v>
      </c>
      <c r="L103" s="492">
        <v>2522</v>
      </c>
      <c r="M103" s="329">
        <v>7.1138133854122959E-2</v>
      </c>
      <c r="N103" s="330">
        <v>0.27045576407506705</v>
      </c>
      <c r="O103" s="334">
        <v>1638</v>
      </c>
    </row>
    <row r="104" spans="1:15" x14ac:dyDescent="0.3">
      <c r="A104" s="1646"/>
      <c r="B104" s="198" t="s">
        <v>46</v>
      </c>
      <c r="C104" s="331">
        <v>6716</v>
      </c>
      <c r="D104" s="494">
        <v>4894</v>
      </c>
      <c r="E104" s="494">
        <v>1341</v>
      </c>
      <c r="F104" s="332">
        <v>1084</v>
      </c>
      <c r="G104" s="333">
        <v>113</v>
      </c>
      <c r="H104" s="494">
        <v>76</v>
      </c>
      <c r="I104" s="494">
        <v>163</v>
      </c>
      <c r="J104" s="493">
        <v>84</v>
      </c>
      <c r="K104" s="197">
        <v>8333</v>
      </c>
      <c r="L104" s="492">
        <v>6138</v>
      </c>
      <c r="M104" s="329">
        <v>6.3570409587818399E-2</v>
      </c>
      <c r="N104" s="330">
        <v>0.73658946357854316</v>
      </c>
      <c r="O104" s="334">
        <v>961</v>
      </c>
    </row>
    <row r="105" spans="1:15" x14ac:dyDescent="0.3">
      <c r="A105" s="1646"/>
      <c r="B105" s="198" t="s">
        <v>78</v>
      </c>
      <c r="C105" s="331">
        <v>6632</v>
      </c>
      <c r="D105" s="494">
        <v>2273</v>
      </c>
      <c r="E105" s="494">
        <v>489</v>
      </c>
      <c r="F105" s="332">
        <v>158</v>
      </c>
      <c r="G105" s="333">
        <v>251</v>
      </c>
      <c r="H105" s="494">
        <v>76</v>
      </c>
      <c r="I105" s="494">
        <v>92</v>
      </c>
      <c r="J105" s="493">
        <v>23</v>
      </c>
      <c r="K105" s="197">
        <v>7464</v>
      </c>
      <c r="L105" s="492">
        <v>2530</v>
      </c>
      <c r="M105" s="329">
        <v>5.6941022100501212E-2</v>
      </c>
      <c r="N105" s="330">
        <v>0.33896034297963556</v>
      </c>
      <c r="O105" s="334">
        <v>177</v>
      </c>
    </row>
    <row r="106" spans="1:15" x14ac:dyDescent="0.3">
      <c r="A106" s="1646"/>
      <c r="B106" s="198" t="s">
        <v>42</v>
      </c>
      <c r="C106" s="331">
        <v>6301</v>
      </c>
      <c r="D106" s="494">
        <v>3923</v>
      </c>
      <c r="E106" s="494">
        <v>486</v>
      </c>
      <c r="F106" s="332">
        <v>269</v>
      </c>
      <c r="G106" s="333">
        <v>113</v>
      </c>
      <c r="H106" s="494">
        <v>66</v>
      </c>
      <c r="I106" s="494">
        <v>81</v>
      </c>
      <c r="J106" s="493">
        <v>24</v>
      </c>
      <c r="K106" s="197">
        <v>6981</v>
      </c>
      <c r="L106" s="492">
        <v>4282</v>
      </c>
      <c r="M106" s="329">
        <v>5.3256333773258162E-2</v>
      </c>
      <c r="N106" s="330">
        <v>0.61337917203838987</v>
      </c>
      <c r="O106" s="334">
        <v>212</v>
      </c>
    </row>
    <row r="107" spans="1:15" x14ac:dyDescent="0.3">
      <c r="A107" s="1646"/>
      <c r="B107" s="198" t="s">
        <v>68</v>
      </c>
      <c r="C107" s="331">
        <v>6086</v>
      </c>
      <c r="D107" s="494">
        <v>3984</v>
      </c>
      <c r="E107" s="494">
        <v>374</v>
      </c>
      <c r="F107" s="332">
        <v>244</v>
      </c>
      <c r="G107" s="333">
        <v>340</v>
      </c>
      <c r="H107" s="494">
        <v>215</v>
      </c>
      <c r="I107" s="494">
        <v>193</v>
      </c>
      <c r="J107" s="493">
        <v>111</v>
      </c>
      <c r="K107" s="197">
        <v>6993</v>
      </c>
      <c r="L107" s="492">
        <v>4554</v>
      </c>
      <c r="M107" s="329">
        <v>5.334787882486669E-2</v>
      </c>
      <c r="N107" s="330">
        <v>0.65122265122265122</v>
      </c>
      <c r="O107" s="334">
        <v>1572</v>
      </c>
    </row>
    <row r="108" spans="1:15" x14ac:dyDescent="0.3">
      <c r="A108" s="1646"/>
      <c r="B108" s="198" t="s">
        <v>64</v>
      </c>
      <c r="C108" s="331">
        <v>5367</v>
      </c>
      <c r="D108" s="494">
        <v>4020</v>
      </c>
      <c r="E108" s="494">
        <v>1391</v>
      </c>
      <c r="F108" s="335">
        <v>1006</v>
      </c>
      <c r="G108" s="333">
        <v>148</v>
      </c>
      <c r="H108" s="494">
        <v>85</v>
      </c>
      <c r="I108" s="494">
        <v>92</v>
      </c>
      <c r="J108" s="493">
        <v>66</v>
      </c>
      <c r="K108" s="197">
        <v>6998</v>
      </c>
      <c r="L108" s="492">
        <v>5177</v>
      </c>
      <c r="M108" s="329">
        <v>5.3386022596370236E-2</v>
      </c>
      <c r="N108" s="330">
        <v>0.73978279508430977</v>
      </c>
      <c r="O108" s="334">
        <v>298</v>
      </c>
    </row>
    <row r="109" spans="1:15" x14ac:dyDescent="0.3">
      <c r="A109" s="1646"/>
      <c r="B109" s="198" t="s">
        <v>66</v>
      </c>
      <c r="C109" s="331">
        <v>5341</v>
      </c>
      <c r="D109" s="494">
        <v>3688</v>
      </c>
      <c r="E109" s="494">
        <v>1125</v>
      </c>
      <c r="F109" s="332">
        <v>695</v>
      </c>
      <c r="G109" s="333">
        <v>84</v>
      </c>
      <c r="H109" s="494">
        <v>50</v>
      </c>
      <c r="I109" s="494">
        <v>109</v>
      </c>
      <c r="J109" s="493">
        <v>47</v>
      </c>
      <c r="K109" s="197">
        <v>6659</v>
      </c>
      <c r="L109" s="492">
        <v>4480</v>
      </c>
      <c r="M109" s="329">
        <v>5.0799874888429471E-2</v>
      </c>
      <c r="N109" s="330">
        <v>0.67277368974320473</v>
      </c>
      <c r="O109" s="334">
        <v>483</v>
      </c>
    </row>
    <row r="110" spans="1:15" x14ac:dyDescent="0.3">
      <c r="A110" s="1646"/>
      <c r="B110" s="198" t="s">
        <v>48</v>
      </c>
      <c r="C110" s="331">
        <v>4772</v>
      </c>
      <c r="D110" s="494">
        <v>2664</v>
      </c>
      <c r="E110" s="494">
        <v>736</v>
      </c>
      <c r="F110" s="332">
        <v>427</v>
      </c>
      <c r="G110" s="333">
        <v>115</v>
      </c>
      <c r="H110" s="494">
        <v>60</v>
      </c>
      <c r="I110" s="494">
        <v>84</v>
      </c>
      <c r="J110" s="493">
        <v>31</v>
      </c>
      <c r="K110" s="197">
        <v>5707</v>
      </c>
      <c r="L110" s="492">
        <v>3182</v>
      </c>
      <c r="M110" s="329">
        <v>4.353730079415332E-2</v>
      </c>
      <c r="N110" s="330">
        <v>0.55756089013492205</v>
      </c>
      <c r="O110" s="334">
        <v>156</v>
      </c>
    </row>
    <row r="111" spans="1:15" x14ac:dyDescent="0.3">
      <c r="A111" s="1646"/>
      <c r="B111" s="198" t="s">
        <v>70</v>
      </c>
      <c r="C111" s="331">
        <v>3940</v>
      </c>
      <c r="D111" s="494">
        <v>2526</v>
      </c>
      <c r="E111" s="494">
        <v>1174</v>
      </c>
      <c r="F111" s="332">
        <v>766</v>
      </c>
      <c r="G111" s="333">
        <v>97</v>
      </c>
      <c r="H111" s="494">
        <v>58</v>
      </c>
      <c r="I111" s="494">
        <v>48</v>
      </c>
      <c r="J111" s="493">
        <v>20</v>
      </c>
      <c r="K111" s="197">
        <v>5259</v>
      </c>
      <c r="L111" s="492">
        <v>3370</v>
      </c>
      <c r="M111" s="329">
        <v>4.0119618867435133E-2</v>
      </c>
      <c r="N111" s="330">
        <v>0.64080623692717242</v>
      </c>
      <c r="O111" s="334">
        <v>127</v>
      </c>
    </row>
    <row r="112" spans="1:15" x14ac:dyDescent="0.3">
      <c r="A112" s="1646"/>
      <c r="B112" s="198" t="s">
        <v>58</v>
      </c>
      <c r="C112" s="331">
        <v>3343</v>
      </c>
      <c r="D112" s="494">
        <v>2736</v>
      </c>
      <c r="E112" s="494">
        <v>1186</v>
      </c>
      <c r="F112" s="332">
        <v>1014</v>
      </c>
      <c r="G112" s="333">
        <v>55</v>
      </c>
      <c r="H112" s="494">
        <v>33</v>
      </c>
      <c r="I112" s="494">
        <v>87</v>
      </c>
      <c r="J112" s="493">
        <v>47</v>
      </c>
      <c r="K112" s="197">
        <v>4671</v>
      </c>
      <c r="L112" s="492">
        <v>3830</v>
      </c>
      <c r="M112" s="329">
        <v>3.563391133861752E-2</v>
      </c>
      <c r="N112" s="330">
        <v>0.81995290087775641</v>
      </c>
      <c r="O112" s="334">
        <v>104</v>
      </c>
    </row>
    <row r="113" spans="1:15" x14ac:dyDescent="0.3">
      <c r="A113" s="1646"/>
      <c r="B113" s="198" t="s">
        <v>152</v>
      </c>
      <c r="C113" s="331">
        <v>2639</v>
      </c>
      <c r="D113" s="494">
        <v>1904</v>
      </c>
      <c r="E113" s="494">
        <v>872</v>
      </c>
      <c r="F113" s="332">
        <v>788</v>
      </c>
      <c r="G113" s="333">
        <v>51</v>
      </c>
      <c r="H113" s="494">
        <v>26</v>
      </c>
      <c r="I113" s="494">
        <v>65</v>
      </c>
      <c r="J113" s="493">
        <v>28</v>
      </c>
      <c r="K113" s="197">
        <v>3627</v>
      </c>
      <c r="L113" s="492">
        <v>2746</v>
      </c>
      <c r="M113" s="329">
        <v>2.766949184867603E-2</v>
      </c>
      <c r="N113" s="330">
        <v>0.75709953129307972</v>
      </c>
      <c r="O113" s="334">
        <v>427</v>
      </c>
    </row>
    <row r="114" spans="1:15" x14ac:dyDescent="0.3">
      <c r="A114" s="1646"/>
      <c r="B114" s="198" t="s">
        <v>103</v>
      </c>
      <c r="C114" s="331">
        <v>2294</v>
      </c>
      <c r="D114" s="494">
        <v>1902</v>
      </c>
      <c r="E114" s="494">
        <v>5430</v>
      </c>
      <c r="F114" s="332">
        <v>3969</v>
      </c>
      <c r="G114" s="333">
        <v>7</v>
      </c>
      <c r="H114" s="494">
        <v>6</v>
      </c>
      <c r="I114" s="494">
        <v>220</v>
      </c>
      <c r="J114" s="493">
        <v>107</v>
      </c>
      <c r="K114" s="197">
        <v>7951</v>
      </c>
      <c r="L114" s="492">
        <v>5984</v>
      </c>
      <c r="M114" s="329">
        <v>6.0656225444947094E-2</v>
      </c>
      <c r="N114" s="330">
        <v>0.75260973462457548</v>
      </c>
      <c r="O114" s="334">
        <v>2225</v>
      </c>
    </row>
    <row r="115" spans="1:15" x14ac:dyDescent="0.3">
      <c r="A115" s="1646"/>
      <c r="B115" s="198" t="s">
        <v>56</v>
      </c>
      <c r="C115" s="331">
        <v>1723</v>
      </c>
      <c r="D115" s="494">
        <v>1010</v>
      </c>
      <c r="E115" s="494">
        <v>465</v>
      </c>
      <c r="F115" s="332">
        <v>328</v>
      </c>
      <c r="G115" s="333">
        <v>30</v>
      </c>
      <c r="H115" s="494">
        <v>16</v>
      </c>
      <c r="I115" s="494">
        <v>22</v>
      </c>
      <c r="J115" s="493">
        <v>6</v>
      </c>
      <c r="K115" s="197">
        <v>2240</v>
      </c>
      <c r="L115" s="492">
        <v>1360</v>
      </c>
      <c r="M115" s="329">
        <v>1.7088409633590932E-2</v>
      </c>
      <c r="N115" s="330">
        <v>0.6071428571428571</v>
      </c>
      <c r="O115" s="334">
        <v>126</v>
      </c>
    </row>
    <row r="116" spans="1:15" x14ac:dyDescent="0.3">
      <c r="A116" s="1646"/>
      <c r="B116" s="198" t="s">
        <v>54</v>
      </c>
      <c r="C116" s="331">
        <v>1683</v>
      </c>
      <c r="D116" s="494">
        <v>643</v>
      </c>
      <c r="E116" s="494">
        <v>572</v>
      </c>
      <c r="F116" s="332">
        <v>167</v>
      </c>
      <c r="G116" s="333">
        <v>72</v>
      </c>
      <c r="H116" s="494">
        <v>31</v>
      </c>
      <c r="I116" s="494">
        <v>19</v>
      </c>
      <c r="J116" s="493">
        <v>6</v>
      </c>
      <c r="K116" s="197">
        <v>2346</v>
      </c>
      <c r="L116" s="492">
        <v>847</v>
      </c>
      <c r="M116" s="329">
        <v>1.7897057589466216E-2</v>
      </c>
      <c r="N116" s="330">
        <v>0.3610400682011935</v>
      </c>
      <c r="O116" s="334">
        <v>102</v>
      </c>
    </row>
    <row r="117" spans="1:15" x14ac:dyDescent="0.3">
      <c r="A117" s="1646"/>
      <c r="B117" s="198" t="s">
        <v>72</v>
      </c>
      <c r="C117" s="331">
        <v>1602</v>
      </c>
      <c r="D117" s="494">
        <v>1321</v>
      </c>
      <c r="E117" s="494">
        <v>51</v>
      </c>
      <c r="F117" s="332">
        <v>40</v>
      </c>
      <c r="G117" s="333">
        <v>84</v>
      </c>
      <c r="H117" s="494">
        <v>65</v>
      </c>
      <c r="I117" s="494">
        <v>40</v>
      </c>
      <c r="J117" s="493">
        <v>20</v>
      </c>
      <c r="K117" s="197">
        <v>1777</v>
      </c>
      <c r="L117" s="492">
        <v>1446</v>
      </c>
      <c r="M117" s="329">
        <v>1.3556296392362091E-2</v>
      </c>
      <c r="N117" s="330">
        <v>0.81373100731570058</v>
      </c>
      <c r="O117" s="334">
        <v>320</v>
      </c>
    </row>
    <row r="118" spans="1:15" x14ac:dyDescent="0.3">
      <c r="A118" s="1646"/>
      <c r="B118" s="198" t="s">
        <v>60</v>
      </c>
      <c r="C118" s="331">
        <v>1455</v>
      </c>
      <c r="D118" s="494">
        <v>823</v>
      </c>
      <c r="E118" s="494">
        <v>342</v>
      </c>
      <c r="F118" s="332">
        <v>276</v>
      </c>
      <c r="G118" s="333">
        <v>19</v>
      </c>
      <c r="H118" s="494">
        <v>9</v>
      </c>
      <c r="I118" s="494">
        <v>15</v>
      </c>
      <c r="J118" s="493">
        <v>5</v>
      </c>
      <c r="K118" s="197">
        <v>1831</v>
      </c>
      <c r="L118" s="492">
        <v>1113</v>
      </c>
      <c r="M118" s="329">
        <v>1.3968249124600445E-2</v>
      </c>
      <c r="N118" s="330">
        <v>0.60786455488803937</v>
      </c>
      <c r="O118" s="334">
        <v>548</v>
      </c>
    </row>
    <row r="119" spans="1:15" x14ac:dyDescent="0.3">
      <c r="A119" s="1646"/>
      <c r="B119" s="198" t="s">
        <v>97</v>
      </c>
      <c r="C119" s="331">
        <v>1435</v>
      </c>
      <c r="D119" s="494">
        <v>867</v>
      </c>
      <c r="E119" s="494">
        <v>62</v>
      </c>
      <c r="F119" s="332">
        <v>39</v>
      </c>
      <c r="G119" s="333">
        <v>0</v>
      </c>
      <c r="H119" s="494">
        <v>0</v>
      </c>
      <c r="I119" s="494">
        <v>0</v>
      </c>
      <c r="J119" s="493">
        <v>0</v>
      </c>
      <c r="K119" s="197">
        <v>1497</v>
      </c>
      <c r="L119" s="492">
        <v>906</v>
      </c>
      <c r="M119" s="329">
        <v>1.1420245188163225E-2</v>
      </c>
      <c r="N119" s="330">
        <v>0.60521042084168342</v>
      </c>
      <c r="O119" s="334">
        <v>86</v>
      </c>
    </row>
    <row r="120" spans="1:15" x14ac:dyDescent="0.3">
      <c r="A120" s="1646"/>
      <c r="B120" s="198" t="s">
        <v>87</v>
      </c>
      <c r="C120" s="331">
        <v>1100</v>
      </c>
      <c r="D120" s="494">
        <v>619</v>
      </c>
      <c r="E120" s="494">
        <v>549</v>
      </c>
      <c r="F120" s="332">
        <v>309</v>
      </c>
      <c r="G120" s="333">
        <v>24</v>
      </c>
      <c r="H120" s="494">
        <v>12</v>
      </c>
      <c r="I120" s="494">
        <v>48</v>
      </c>
      <c r="J120" s="493">
        <v>25</v>
      </c>
      <c r="K120" s="197">
        <v>1721</v>
      </c>
      <c r="L120" s="492">
        <v>965</v>
      </c>
      <c r="M120" s="329">
        <v>1.3129086151522317E-2</v>
      </c>
      <c r="N120" s="330">
        <v>0.56072051133062173</v>
      </c>
      <c r="O120" s="334">
        <v>106</v>
      </c>
    </row>
    <row r="121" spans="1:15" x14ac:dyDescent="0.3">
      <c r="A121" s="1646"/>
      <c r="B121" s="198" t="s">
        <v>74</v>
      </c>
      <c r="C121" s="331">
        <v>885</v>
      </c>
      <c r="D121" s="494">
        <v>531</v>
      </c>
      <c r="E121" s="494">
        <v>21</v>
      </c>
      <c r="F121" s="332">
        <v>16</v>
      </c>
      <c r="G121" s="333">
        <v>46</v>
      </c>
      <c r="H121" s="494">
        <v>21</v>
      </c>
      <c r="I121" s="494">
        <v>38</v>
      </c>
      <c r="J121" s="493">
        <v>22</v>
      </c>
      <c r="K121" s="197">
        <v>990</v>
      </c>
      <c r="L121" s="492">
        <v>590</v>
      </c>
      <c r="M121" s="329">
        <v>7.5524667577031345E-3</v>
      </c>
      <c r="N121" s="330">
        <v>0.59595959595959591</v>
      </c>
      <c r="O121" s="334">
        <v>111</v>
      </c>
    </row>
    <row r="122" spans="1:15" x14ac:dyDescent="0.3">
      <c r="A122" s="1646"/>
      <c r="B122" s="198" t="s">
        <v>93</v>
      </c>
      <c r="C122" s="331">
        <v>689</v>
      </c>
      <c r="D122" s="494">
        <v>304</v>
      </c>
      <c r="E122" s="494">
        <v>3</v>
      </c>
      <c r="F122" s="332">
        <v>2</v>
      </c>
      <c r="G122" s="333">
        <v>0</v>
      </c>
      <c r="H122" s="494">
        <v>0</v>
      </c>
      <c r="I122" s="494">
        <v>0</v>
      </c>
      <c r="J122" s="493">
        <v>0</v>
      </c>
      <c r="K122" s="197">
        <v>692</v>
      </c>
      <c r="L122" s="492">
        <v>306</v>
      </c>
      <c r="M122" s="329">
        <v>5.2790979760914836E-3</v>
      </c>
      <c r="N122" s="330">
        <v>0.44219653179190749</v>
      </c>
      <c r="O122" s="334">
        <v>170</v>
      </c>
    </row>
    <row r="123" spans="1:15" x14ac:dyDescent="0.3">
      <c r="A123" s="1646"/>
      <c r="B123" s="198" t="s">
        <v>76</v>
      </c>
      <c r="C123" s="331">
        <v>573</v>
      </c>
      <c r="D123" s="494">
        <v>377</v>
      </c>
      <c r="E123" s="494">
        <v>0</v>
      </c>
      <c r="F123" s="332">
        <v>0</v>
      </c>
      <c r="G123" s="333">
        <v>38</v>
      </c>
      <c r="H123" s="494">
        <v>22</v>
      </c>
      <c r="I123" s="494">
        <v>16</v>
      </c>
      <c r="J123" s="493">
        <v>5</v>
      </c>
      <c r="K123" s="197">
        <v>627</v>
      </c>
      <c r="L123" s="492">
        <v>404</v>
      </c>
      <c r="M123" s="329">
        <v>4.7832289465453183E-3</v>
      </c>
      <c r="N123" s="330">
        <v>0.64433811802232854</v>
      </c>
      <c r="O123" s="334">
        <v>74</v>
      </c>
    </row>
    <row r="124" spans="1:15" x14ac:dyDescent="0.3">
      <c r="A124" s="1646"/>
      <c r="B124" s="198" t="s">
        <v>40</v>
      </c>
      <c r="C124" s="331">
        <v>509</v>
      </c>
      <c r="D124" s="494">
        <v>323</v>
      </c>
      <c r="E124" s="494">
        <v>0</v>
      </c>
      <c r="F124" s="332">
        <v>0</v>
      </c>
      <c r="G124" s="333">
        <v>27</v>
      </c>
      <c r="H124" s="494">
        <v>6</v>
      </c>
      <c r="I124" s="494">
        <v>38</v>
      </c>
      <c r="J124" s="493">
        <v>16</v>
      </c>
      <c r="K124" s="197">
        <v>574</v>
      </c>
      <c r="L124" s="492">
        <v>345</v>
      </c>
      <c r="M124" s="329">
        <v>4.3789049686076761E-3</v>
      </c>
      <c r="N124" s="330">
        <v>0.60104529616724733</v>
      </c>
      <c r="O124" s="334">
        <v>36</v>
      </c>
    </row>
    <row r="125" spans="1:15" x14ac:dyDescent="0.3">
      <c r="A125" s="1646"/>
      <c r="B125" s="198" t="s">
        <v>153</v>
      </c>
      <c r="C125" s="331">
        <v>473</v>
      </c>
      <c r="D125" s="494">
        <v>258</v>
      </c>
      <c r="E125" s="494">
        <v>1530</v>
      </c>
      <c r="F125" s="332">
        <v>736</v>
      </c>
      <c r="G125" s="333">
        <v>0</v>
      </c>
      <c r="H125" s="494">
        <v>0</v>
      </c>
      <c r="I125" s="494">
        <v>36</v>
      </c>
      <c r="J125" s="493">
        <v>18</v>
      </c>
      <c r="K125" s="197">
        <v>2039</v>
      </c>
      <c r="L125" s="492">
        <v>1012</v>
      </c>
      <c r="M125" s="329">
        <v>1.5555030019148174E-2</v>
      </c>
      <c r="N125" s="330">
        <v>0.49632172633643945</v>
      </c>
      <c r="O125" s="334">
        <v>442</v>
      </c>
    </row>
    <row r="126" spans="1:15" x14ac:dyDescent="0.3">
      <c r="A126" s="1646"/>
      <c r="B126" s="198" t="s">
        <v>99</v>
      </c>
      <c r="C126" s="331">
        <v>321</v>
      </c>
      <c r="D126" s="494">
        <v>153</v>
      </c>
      <c r="E126" s="494">
        <v>251</v>
      </c>
      <c r="F126" s="332">
        <v>137</v>
      </c>
      <c r="G126" s="333">
        <v>0</v>
      </c>
      <c r="H126" s="494">
        <v>0</v>
      </c>
      <c r="I126" s="494">
        <v>8</v>
      </c>
      <c r="J126" s="493">
        <v>3</v>
      </c>
      <c r="K126" s="197">
        <v>580</v>
      </c>
      <c r="L126" s="492">
        <v>273</v>
      </c>
      <c r="M126" s="329">
        <v>4.4246774944119377E-3</v>
      </c>
      <c r="N126" s="330">
        <v>0.2777212614445575</v>
      </c>
      <c r="O126" s="334">
        <v>55</v>
      </c>
    </row>
    <row r="127" spans="1:15" x14ac:dyDescent="0.3">
      <c r="A127" s="1646"/>
      <c r="B127" s="198" t="s">
        <v>91</v>
      </c>
      <c r="C127" s="331">
        <v>224</v>
      </c>
      <c r="D127" s="494">
        <v>70</v>
      </c>
      <c r="E127" s="494">
        <v>595</v>
      </c>
      <c r="F127" s="332">
        <v>178</v>
      </c>
      <c r="G127" s="333">
        <v>6</v>
      </c>
      <c r="H127" s="494">
        <v>3</v>
      </c>
      <c r="I127" s="494">
        <v>12</v>
      </c>
      <c r="J127" s="493">
        <v>1</v>
      </c>
      <c r="K127" s="197">
        <v>837</v>
      </c>
      <c r="L127" s="492">
        <v>420</v>
      </c>
      <c r="M127" s="329">
        <v>6.3852673496944687E-3</v>
      </c>
      <c r="N127" s="330">
        <v>0.50179211469534046</v>
      </c>
      <c r="O127" s="334">
        <v>76</v>
      </c>
    </row>
    <row r="128" spans="1:15" x14ac:dyDescent="0.3">
      <c r="A128" s="1646"/>
      <c r="B128" s="198" t="s">
        <v>101</v>
      </c>
      <c r="C128" s="331">
        <v>96</v>
      </c>
      <c r="D128" s="494">
        <v>49</v>
      </c>
      <c r="E128" s="494">
        <v>233</v>
      </c>
      <c r="F128" s="332">
        <v>139</v>
      </c>
      <c r="G128" s="333">
        <v>0</v>
      </c>
      <c r="H128" s="494">
        <v>0</v>
      </c>
      <c r="I128" s="494">
        <v>0</v>
      </c>
      <c r="J128" s="493">
        <v>0</v>
      </c>
      <c r="K128" s="197">
        <v>329</v>
      </c>
      <c r="L128" s="492">
        <v>188</v>
      </c>
      <c r="M128" s="329">
        <v>2.5098601649336679E-3</v>
      </c>
      <c r="N128" s="330">
        <v>0.5714285714285714</v>
      </c>
      <c r="O128" s="334">
        <v>125</v>
      </c>
    </row>
    <row r="129" spans="1:15" x14ac:dyDescent="0.3">
      <c r="A129" s="1646"/>
      <c r="B129" s="198" t="s">
        <v>83</v>
      </c>
      <c r="C129" s="331">
        <v>49</v>
      </c>
      <c r="D129" s="494">
        <v>21</v>
      </c>
      <c r="E129" s="494">
        <v>0</v>
      </c>
      <c r="F129" s="332">
        <v>0</v>
      </c>
      <c r="G129" s="333">
        <v>0</v>
      </c>
      <c r="H129" s="494">
        <v>0</v>
      </c>
      <c r="I129" s="494">
        <v>0</v>
      </c>
      <c r="J129" s="493">
        <v>0</v>
      </c>
      <c r="K129" s="197">
        <v>49</v>
      </c>
      <c r="L129" s="492">
        <v>21</v>
      </c>
      <c r="M129" s="329">
        <v>3.7380896073480161E-4</v>
      </c>
      <c r="N129" s="330">
        <v>0.42857142857142855</v>
      </c>
      <c r="O129" s="334">
        <v>6</v>
      </c>
    </row>
    <row r="130" spans="1:15" ht="15" thickBot="1" x14ac:dyDescent="0.35">
      <c r="A130" s="1646"/>
      <c r="B130" s="198" t="s">
        <v>85</v>
      </c>
      <c r="C130" s="331">
        <v>22</v>
      </c>
      <c r="D130" s="494">
        <v>6</v>
      </c>
      <c r="E130" s="494">
        <v>0</v>
      </c>
      <c r="F130" s="332">
        <v>0</v>
      </c>
      <c r="G130" s="333">
        <v>0</v>
      </c>
      <c r="H130" s="494">
        <v>0</v>
      </c>
      <c r="I130" s="494">
        <v>0</v>
      </c>
      <c r="J130" s="493">
        <v>0</v>
      </c>
      <c r="K130" s="197">
        <v>22</v>
      </c>
      <c r="L130" s="492">
        <v>6</v>
      </c>
      <c r="M130" s="329">
        <v>1.6783259461562521E-4</v>
      </c>
      <c r="N130" s="330">
        <v>0.27272727272727271</v>
      </c>
      <c r="O130" s="334">
        <v>1</v>
      </c>
    </row>
    <row r="131" spans="1:15" ht="15" thickBot="1" x14ac:dyDescent="0.35">
      <c r="A131" s="1647"/>
      <c r="B131" s="131" t="s">
        <v>129</v>
      </c>
      <c r="C131" s="132">
        <v>103070</v>
      </c>
      <c r="D131" s="132">
        <v>59223</v>
      </c>
      <c r="E131" s="132">
        <v>21675</v>
      </c>
      <c r="F131" s="132">
        <v>14373</v>
      </c>
      <c r="G131" s="132">
        <v>3676</v>
      </c>
      <c r="H131" s="132">
        <v>1919</v>
      </c>
      <c r="I131" s="132">
        <v>2662</v>
      </c>
      <c r="J131" s="132">
        <v>1139</v>
      </c>
      <c r="K131" s="132">
        <v>131083</v>
      </c>
      <c r="L131" s="132">
        <v>76654</v>
      </c>
      <c r="M131" s="156">
        <v>1</v>
      </c>
      <c r="N131" s="134">
        <v>0.58477453216664255</v>
      </c>
      <c r="O131" s="133">
        <v>13948</v>
      </c>
    </row>
    <row r="132" spans="1:15" x14ac:dyDescent="0.3">
      <c r="A132" s="1645" t="s">
        <v>626</v>
      </c>
      <c r="B132" s="196" t="s">
        <v>62</v>
      </c>
      <c r="C132" s="218">
        <v>18835</v>
      </c>
      <c r="D132" s="328">
        <v>12237</v>
      </c>
      <c r="E132" s="328">
        <v>2111</v>
      </c>
      <c r="F132" s="219">
        <v>1519</v>
      </c>
      <c r="G132" s="495">
        <v>1079</v>
      </c>
      <c r="H132" s="328">
        <v>630</v>
      </c>
      <c r="I132" s="328">
        <v>807</v>
      </c>
      <c r="J132" s="220">
        <v>344</v>
      </c>
      <c r="K132" s="197">
        <v>22832</v>
      </c>
      <c r="L132" s="492">
        <v>14730</v>
      </c>
      <c r="M132" s="329">
        <v>0.17126868750515711</v>
      </c>
      <c r="N132" s="330">
        <v>0.64514716187806587</v>
      </c>
      <c r="O132" s="221">
        <v>2883</v>
      </c>
    </row>
    <row r="133" spans="1:15" x14ac:dyDescent="0.3">
      <c r="A133" s="1646"/>
      <c r="B133" s="198" t="s">
        <v>50</v>
      </c>
      <c r="C133" s="331">
        <v>9933</v>
      </c>
      <c r="D133" s="494">
        <v>3061</v>
      </c>
      <c r="E133" s="494">
        <v>0</v>
      </c>
      <c r="F133" s="332">
        <v>0</v>
      </c>
      <c r="G133" s="333">
        <v>579</v>
      </c>
      <c r="H133" s="494">
        <v>217</v>
      </c>
      <c r="I133" s="494">
        <v>165</v>
      </c>
      <c r="J133" s="493">
        <v>47</v>
      </c>
      <c r="K133" s="197">
        <v>10677</v>
      </c>
      <c r="L133" s="492">
        <v>3325</v>
      </c>
      <c r="M133" s="329">
        <v>8.0090915228300738E-2</v>
      </c>
      <c r="N133" s="330">
        <v>0.3114170647185539</v>
      </c>
      <c r="O133" s="334">
        <v>736</v>
      </c>
    </row>
    <row r="134" spans="1:15" x14ac:dyDescent="0.3">
      <c r="A134" s="1646"/>
      <c r="B134" s="198" t="s">
        <v>52</v>
      </c>
      <c r="C134" s="331">
        <v>8587</v>
      </c>
      <c r="D134" s="494">
        <v>2279</v>
      </c>
      <c r="E134" s="494">
        <v>282</v>
      </c>
      <c r="F134" s="332">
        <v>96</v>
      </c>
      <c r="G134" s="333">
        <v>296</v>
      </c>
      <c r="H134" s="494">
        <v>92</v>
      </c>
      <c r="I134" s="494">
        <v>183</v>
      </c>
      <c r="J134" s="493">
        <v>48</v>
      </c>
      <c r="K134" s="197">
        <v>9348</v>
      </c>
      <c r="L134" s="492">
        <v>2515</v>
      </c>
      <c r="M134" s="329">
        <v>7.0121745392353219E-2</v>
      </c>
      <c r="N134" s="330">
        <v>0.26904150620453571</v>
      </c>
      <c r="O134" s="334">
        <v>1856</v>
      </c>
    </row>
    <row r="135" spans="1:15" x14ac:dyDescent="0.3">
      <c r="A135" s="1646"/>
      <c r="B135" s="198" t="s">
        <v>46</v>
      </c>
      <c r="C135" s="331">
        <v>6773</v>
      </c>
      <c r="D135" s="494">
        <v>4855</v>
      </c>
      <c r="E135" s="494">
        <v>1482</v>
      </c>
      <c r="F135" s="332">
        <v>1177</v>
      </c>
      <c r="G135" s="333">
        <v>100</v>
      </c>
      <c r="H135" s="494">
        <v>65</v>
      </c>
      <c r="I135" s="494">
        <v>156</v>
      </c>
      <c r="J135" s="493">
        <v>79</v>
      </c>
      <c r="K135" s="197">
        <v>8511</v>
      </c>
      <c r="L135" s="492">
        <v>6176</v>
      </c>
      <c r="M135" s="329">
        <v>6.3843193734950607E-2</v>
      </c>
      <c r="N135" s="330">
        <v>0.72564915991070378</v>
      </c>
      <c r="O135" s="334">
        <v>1000</v>
      </c>
    </row>
    <row r="136" spans="1:15" x14ac:dyDescent="0.3">
      <c r="A136" s="1646"/>
      <c r="B136" s="198" t="s">
        <v>78</v>
      </c>
      <c r="C136" s="331">
        <v>6990</v>
      </c>
      <c r="D136" s="494">
        <v>2365</v>
      </c>
      <c r="E136" s="494">
        <v>532</v>
      </c>
      <c r="F136" s="332">
        <v>175</v>
      </c>
      <c r="G136" s="333">
        <v>247</v>
      </c>
      <c r="H136" s="494">
        <v>79</v>
      </c>
      <c r="I136" s="494">
        <v>83</v>
      </c>
      <c r="J136" s="493">
        <v>19</v>
      </c>
      <c r="K136" s="197">
        <v>7852</v>
      </c>
      <c r="L136" s="492">
        <v>2638</v>
      </c>
      <c r="M136" s="329">
        <v>5.8899865727509361E-2</v>
      </c>
      <c r="N136" s="330">
        <v>0.33596535914416709</v>
      </c>
      <c r="O136" s="334">
        <v>238</v>
      </c>
    </row>
    <row r="137" spans="1:15" x14ac:dyDescent="0.3">
      <c r="A137" s="1646"/>
      <c r="B137" s="198" t="s">
        <v>103</v>
      </c>
      <c r="C137" s="331">
        <v>2623</v>
      </c>
      <c r="D137" s="494">
        <v>2167</v>
      </c>
      <c r="E137" s="494">
        <v>4762</v>
      </c>
      <c r="F137" s="332">
        <v>3455</v>
      </c>
      <c r="G137" s="333">
        <v>4</v>
      </c>
      <c r="H137" s="494">
        <v>3</v>
      </c>
      <c r="I137" s="494">
        <v>219</v>
      </c>
      <c r="J137" s="493">
        <v>104</v>
      </c>
      <c r="K137" s="197">
        <v>7608</v>
      </c>
      <c r="L137" s="492">
        <v>5729</v>
      </c>
      <c r="M137" s="329">
        <v>5.7069559151157821E-2</v>
      </c>
      <c r="N137" s="330">
        <v>0.75302313354363826</v>
      </c>
      <c r="O137" s="334">
        <v>2112</v>
      </c>
    </row>
    <row r="138" spans="1:15" x14ac:dyDescent="0.3">
      <c r="A138" s="1646"/>
      <c r="B138" s="198" t="s">
        <v>42</v>
      </c>
      <c r="C138" s="331">
        <v>6798</v>
      </c>
      <c r="D138" s="494">
        <v>4053</v>
      </c>
      <c r="E138" s="494">
        <v>408</v>
      </c>
      <c r="F138" s="332">
        <v>236</v>
      </c>
      <c r="G138" s="333">
        <v>120</v>
      </c>
      <c r="H138" s="494">
        <v>68</v>
      </c>
      <c r="I138" s="494">
        <v>78</v>
      </c>
      <c r="J138" s="493">
        <v>19</v>
      </c>
      <c r="K138" s="197">
        <v>7404</v>
      </c>
      <c r="L138" s="492">
        <v>4376</v>
      </c>
      <c r="M138" s="329">
        <v>5.5539302833224564E-2</v>
      </c>
      <c r="N138" s="330">
        <v>0.59103187466234464</v>
      </c>
      <c r="O138" s="334">
        <v>297</v>
      </c>
    </row>
    <row r="139" spans="1:15" x14ac:dyDescent="0.3">
      <c r="A139" s="1646"/>
      <c r="B139" s="198" t="s">
        <v>68</v>
      </c>
      <c r="C139" s="331">
        <v>6327</v>
      </c>
      <c r="D139" s="494">
        <v>4248</v>
      </c>
      <c r="E139" s="494">
        <v>408</v>
      </c>
      <c r="F139" s="335">
        <v>254</v>
      </c>
      <c r="G139" s="333">
        <v>348</v>
      </c>
      <c r="H139" s="494">
        <v>219</v>
      </c>
      <c r="I139" s="494">
        <v>188</v>
      </c>
      <c r="J139" s="493">
        <v>101</v>
      </c>
      <c r="K139" s="197">
        <v>7271</v>
      </c>
      <c r="L139" s="492">
        <v>4822</v>
      </c>
      <c r="M139" s="329">
        <v>5.4541635723983767E-2</v>
      </c>
      <c r="N139" s="330">
        <v>0.66318250584513827</v>
      </c>
      <c r="O139" s="334">
        <v>1613</v>
      </c>
    </row>
    <row r="140" spans="1:15" x14ac:dyDescent="0.3">
      <c r="A140" s="1646"/>
      <c r="B140" s="198" t="s">
        <v>66</v>
      </c>
      <c r="C140" s="331">
        <v>5684</v>
      </c>
      <c r="D140" s="494">
        <v>3849</v>
      </c>
      <c r="E140" s="494">
        <v>1109</v>
      </c>
      <c r="F140" s="332">
        <v>701</v>
      </c>
      <c r="G140" s="333">
        <v>70</v>
      </c>
      <c r="H140" s="494">
        <v>46</v>
      </c>
      <c r="I140" s="494">
        <v>108</v>
      </c>
      <c r="J140" s="493">
        <v>55</v>
      </c>
      <c r="K140" s="197">
        <v>6971</v>
      </c>
      <c r="L140" s="492">
        <v>4651</v>
      </c>
      <c r="M140" s="329">
        <v>5.2291258785846631E-2</v>
      </c>
      <c r="N140" s="330">
        <v>0.66719265528618565</v>
      </c>
      <c r="O140" s="334">
        <v>584</v>
      </c>
    </row>
    <row r="141" spans="1:15" x14ac:dyDescent="0.3">
      <c r="A141" s="1646"/>
      <c r="B141" s="198" t="s">
        <v>64</v>
      </c>
      <c r="C141" s="331">
        <v>5317</v>
      </c>
      <c r="D141" s="494">
        <v>3931</v>
      </c>
      <c r="E141" s="494">
        <v>1398</v>
      </c>
      <c r="F141" s="332">
        <v>1038</v>
      </c>
      <c r="G141" s="333">
        <v>145</v>
      </c>
      <c r="H141" s="494">
        <v>87</v>
      </c>
      <c r="I141" s="494">
        <v>84</v>
      </c>
      <c r="J141" s="493">
        <v>61</v>
      </c>
      <c r="K141" s="197">
        <v>6944</v>
      </c>
      <c r="L141" s="492">
        <v>5117</v>
      </c>
      <c r="M141" s="329">
        <v>5.208872486141429E-2</v>
      </c>
      <c r="N141" s="330">
        <v>0.73689516129032262</v>
      </c>
      <c r="O141" s="334">
        <v>362</v>
      </c>
    </row>
    <row r="142" spans="1:15" x14ac:dyDescent="0.3">
      <c r="A142" s="1646"/>
      <c r="B142" s="198" t="s">
        <v>70</v>
      </c>
      <c r="C142" s="331">
        <v>4129</v>
      </c>
      <c r="D142" s="494">
        <v>2650</v>
      </c>
      <c r="E142" s="494">
        <v>1334</v>
      </c>
      <c r="F142" s="332">
        <v>855</v>
      </c>
      <c r="G142" s="333">
        <v>121</v>
      </c>
      <c r="H142" s="494">
        <v>77</v>
      </c>
      <c r="I142" s="494">
        <v>42</v>
      </c>
      <c r="J142" s="493">
        <v>18</v>
      </c>
      <c r="K142" s="197">
        <v>5626</v>
      </c>
      <c r="L142" s="492">
        <v>3600</v>
      </c>
      <c r="M142" s="329">
        <v>4.2202068846531791E-2</v>
      </c>
      <c r="N142" s="330">
        <v>0.6398862424457874</v>
      </c>
      <c r="O142" s="334">
        <v>190</v>
      </c>
    </row>
    <row r="143" spans="1:15" x14ac:dyDescent="0.3">
      <c r="A143" s="1646"/>
      <c r="B143" s="198" t="s">
        <v>48</v>
      </c>
      <c r="C143" s="331">
        <v>4458</v>
      </c>
      <c r="D143" s="494">
        <v>2418</v>
      </c>
      <c r="E143" s="494">
        <v>674</v>
      </c>
      <c r="F143" s="332">
        <v>407</v>
      </c>
      <c r="G143" s="333">
        <v>115</v>
      </c>
      <c r="H143" s="494">
        <v>62</v>
      </c>
      <c r="I143" s="494">
        <v>78</v>
      </c>
      <c r="J143" s="493">
        <v>34</v>
      </c>
      <c r="K143" s="197">
        <v>5325</v>
      </c>
      <c r="L143" s="492">
        <v>2921</v>
      </c>
      <c r="M143" s="329">
        <v>3.9944190651934199E-2</v>
      </c>
      <c r="N143" s="330">
        <v>0.54854460093896718</v>
      </c>
      <c r="O143" s="334">
        <v>163</v>
      </c>
    </row>
    <row r="144" spans="1:15" x14ac:dyDescent="0.3">
      <c r="A144" s="1646"/>
      <c r="B144" s="198" t="s">
        <v>58</v>
      </c>
      <c r="C144" s="331">
        <v>3615</v>
      </c>
      <c r="D144" s="494">
        <v>2956</v>
      </c>
      <c r="E144" s="494">
        <v>1341</v>
      </c>
      <c r="F144" s="332">
        <v>1146</v>
      </c>
      <c r="G144" s="333">
        <v>53</v>
      </c>
      <c r="H144" s="494">
        <v>33</v>
      </c>
      <c r="I144" s="494">
        <v>88</v>
      </c>
      <c r="J144" s="493">
        <v>45</v>
      </c>
      <c r="K144" s="197">
        <v>5097</v>
      </c>
      <c r="L144" s="492">
        <v>4180</v>
      </c>
      <c r="M144" s="329">
        <v>3.8233904178949972E-2</v>
      </c>
      <c r="N144" s="330">
        <v>0.82009024916617623</v>
      </c>
      <c r="O144" s="334">
        <v>140</v>
      </c>
    </row>
    <row r="145" spans="1:15" x14ac:dyDescent="0.3">
      <c r="A145" s="1646"/>
      <c r="B145" s="198" t="s">
        <v>152</v>
      </c>
      <c r="C145" s="331">
        <v>2586</v>
      </c>
      <c r="D145" s="494">
        <v>1853</v>
      </c>
      <c r="E145" s="494">
        <v>896</v>
      </c>
      <c r="F145" s="332">
        <v>816</v>
      </c>
      <c r="G145" s="333">
        <v>51</v>
      </c>
      <c r="H145" s="494">
        <v>31</v>
      </c>
      <c r="I145" s="494">
        <v>52</v>
      </c>
      <c r="J145" s="493">
        <v>17</v>
      </c>
      <c r="K145" s="197">
        <v>3585</v>
      </c>
      <c r="L145" s="492">
        <v>2717</v>
      </c>
      <c r="M145" s="329">
        <v>2.6892004410738798E-2</v>
      </c>
      <c r="N145" s="330">
        <v>0.75788005578800555</v>
      </c>
      <c r="O145" s="334">
        <v>419</v>
      </c>
    </row>
    <row r="146" spans="1:15" x14ac:dyDescent="0.3">
      <c r="A146" s="1646"/>
      <c r="B146" s="198" t="s">
        <v>56</v>
      </c>
      <c r="C146" s="331">
        <v>1854</v>
      </c>
      <c r="D146" s="494">
        <v>1087</v>
      </c>
      <c r="E146" s="494">
        <v>446</v>
      </c>
      <c r="F146" s="332">
        <v>303</v>
      </c>
      <c r="G146" s="333">
        <v>34</v>
      </c>
      <c r="H146" s="494">
        <v>19</v>
      </c>
      <c r="I146" s="494">
        <v>17</v>
      </c>
      <c r="J146" s="493">
        <v>3</v>
      </c>
      <c r="K146" s="197">
        <v>2351</v>
      </c>
      <c r="L146" s="492">
        <v>1412</v>
      </c>
      <c r="M146" s="329">
        <v>1.7635453938534704E-2</v>
      </c>
      <c r="N146" s="330">
        <v>0.6005954912803062</v>
      </c>
      <c r="O146" s="334">
        <v>218</v>
      </c>
    </row>
    <row r="147" spans="1:15" x14ac:dyDescent="0.3">
      <c r="A147" s="1646"/>
      <c r="B147" s="198" t="s">
        <v>153</v>
      </c>
      <c r="C147" s="331">
        <v>1103</v>
      </c>
      <c r="D147" s="494">
        <v>551</v>
      </c>
      <c r="E147" s="494">
        <v>1083</v>
      </c>
      <c r="F147" s="332">
        <v>504</v>
      </c>
      <c r="G147" s="333">
        <v>0</v>
      </c>
      <c r="H147" s="494">
        <v>0</v>
      </c>
      <c r="I147" s="494">
        <v>42</v>
      </c>
      <c r="J147" s="493">
        <v>19</v>
      </c>
      <c r="K147" s="197">
        <v>2228</v>
      </c>
      <c r="L147" s="492">
        <v>1074</v>
      </c>
      <c r="M147" s="329">
        <v>1.6712799393898477E-2</v>
      </c>
      <c r="N147" s="330">
        <v>0.48204667863554757</v>
      </c>
      <c r="O147" s="334">
        <v>430</v>
      </c>
    </row>
    <row r="148" spans="1:15" x14ac:dyDescent="0.3">
      <c r="A148" s="1646"/>
      <c r="B148" s="198" t="s">
        <v>54</v>
      </c>
      <c r="C148" s="331">
        <v>1537</v>
      </c>
      <c r="D148" s="494">
        <v>582</v>
      </c>
      <c r="E148" s="494">
        <v>530</v>
      </c>
      <c r="F148" s="332">
        <v>174</v>
      </c>
      <c r="G148" s="333">
        <v>77</v>
      </c>
      <c r="H148" s="494">
        <v>36</v>
      </c>
      <c r="I148" s="494">
        <v>27</v>
      </c>
      <c r="J148" s="493">
        <v>9</v>
      </c>
      <c r="K148" s="197">
        <v>2171</v>
      </c>
      <c r="L148" s="492">
        <v>801</v>
      </c>
      <c r="M148" s="329">
        <v>1.628522777565242E-2</v>
      </c>
      <c r="N148" s="330">
        <v>0.36895439889451864</v>
      </c>
      <c r="O148" s="334">
        <v>110</v>
      </c>
    </row>
    <row r="149" spans="1:15" x14ac:dyDescent="0.3">
      <c r="A149" s="1646"/>
      <c r="B149" s="198" t="s">
        <v>60</v>
      </c>
      <c r="C149" s="331">
        <v>1432</v>
      </c>
      <c r="D149" s="494">
        <v>804</v>
      </c>
      <c r="E149" s="494">
        <v>417</v>
      </c>
      <c r="F149" s="332">
        <v>338</v>
      </c>
      <c r="G149" s="333">
        <v>25</v>
      </c>
      <c r="H149" s="494">
        <v>7</v>
      </c>
      <c r="I149" s="494">
        <v>20</v>
      </c>
      <c r="J149" s="493">
        <v>10</v>
      </c>
      <c r="K149" s="197">
        <v>1894</v>
      </c>
      <c r="L149" s="492">
        <v>1159</v>
      </c>
      <c r="M149" s="329">
        <v>1.4207379736105797E-2</v>
      </c>
      <c r="N149" s="330">
        <v>0.61193241816261879</v>
      </c>
      <c r="O149" s="334">
        <v>625</v>
      </c>
    </row>
    <row r="150" spans="1:15" x14ac:dyDescent="0.3">
      <c r="A150" s="1646"/>
      <c r="B150" s="198" t="s">
        <v>72</v>
      </c>
      <c r="C150" s="331">
        <v>1696</v>
      </c>
      <c r="D150" s="494">
        <v>1403</v>
      </c>
      <c r="E150" s="494">
        <v>54</v>
      </c>
      <c r="F150" s="332">
        <v>47</v>
      </c>
      <c r="G150" s="333">
        <v>81</v>
      </c>
      <c r="H150" s="494">
        <v>60</v>
      </c>
      <c r="I150" s="494">
        <v>36</v>
      </c>
      <c r="J150" s="493">
        <v>22</v>
      </c>
      <c r="K150" s="197">
        <v>1867</v>
      </c>
      <c r="L150" s="492">
        <v>1532</v>
      </c>
      <c r="M150" s="329">
        <v>1.4004845811673456E-2</v>
      </c>
      <c r="N150" s="330">
        <v>0.82056775575790042</v>
      </c>
      <c r="O150" s="334">
        <v>367</v>
      </c>
    </row>
    <row r="151" spans="1:15" x14ac:dyDescent="0.3">
      <c r="A151" s="1646"/>
      <c r="B151" s="198" t="s">
        <v>87</v>
      </c>
      <c r="C151" s="331">
        <v>1152</v>
      </c>
      <c r="D151" s="494">
        <v>658</v>
      </c>
      <c r="E151" s="494">
        <v>613</v>
      </c>
      <c r="F151" s="332">
        <v>345</v>
      </c>
      <c r="G151" s="333">
        <v>35</v>
      </c>
      <c r="H151" s="494">
        <v>19</v>
      </c>
      <c r="I151" s="494">
        <v>36</v>
      </c>
      <c r="J151" s="493">
        <v>17</v>
      </c>
      <c r="K151" s="197">
        <v>1836</v>
      </c>
      <c r="L151" s="492">
        <v>1039</v>
      </c>
      <c r="M151" s="329">
        <v>1.3772306861399285E-2</v>
      </c>
      <c r="N151" s="330">
        <v>0.56590413943355122</v>
      </c>
      <c r="O151" s="334">
        <v>108</v>
      </c>
    </row>
    <row r="152" spans="1:15" x14ac:dyDescent="0.3">
      <c r="A152" s="1646"/>
      <c r="B152" s="198" t="s">
        <v>97</v>
      </c>
      <c r="C152" s="331">
        <v>1377</v>
      </c>
      <c r="D152" s="494">
        <v>831</v>
      </c>
      <c r="E152" s="494">
        <v>33</v>
      </c>
      <c r="F152" s="332">
        <v>23</v>
      </c>
      <c r="G152" s="333">
        <v>0</v>
      </c>
      <c r="H152" s="494">
        <v>0</v>
      </c>
      <c r="I152" s="494">
        <v>0</v>
      </c>
      <c r="J152" s="493">
        <v>0</v>
      </c>
      <c r="K152" s="197">
        <v>1410</v>
      </c>
      <c r="L152" s="492">
        <v>854</v>
      </c>
      <c r="M152" s="329">
        <v>1.0576771609244548E-2</v>
      </c>
      <c r="N152" s="330">
        <v>0.60567375886524821</v>
      </c>
      <c r="O152" s="334">
        <v>75</v>
      </c>
    </row>
    <row r="153" spans="1:15" x14ac:dyDescent="0.3">
      <c r="A153" s="1646"/>
      <c r="B153" s="198" t="s">
        <v>74</v>
      </c>
      <c r="C153" s="331">
        <v>907</v>
      </c>
      <c r="D153" s="494">
        <v>560</v>
      </c>
      <c r="E153" s="494">
        <v>13</v>
      </c>
      <c r="F153" s="332">
        <v>12</v>
      </c>
      <c r="G153" s="333">
        <v>48</v>
      </c>
      <c r="H153" s="494">
        <v>20</v>
      </c>
      <c r="I153" s="494">
        <v>41</v>
      </c>
      <c r="J153" s="493">
        <v>22</v>
      </c>
      <c r="K153" s="197">
        <v>1009</v>
      </c>
      <c r="L153" s="492">
        <v>614</v>
      </c>
      <c r="M153" s="329">
        <v>7.5687677686012405E-3</v>
      </c>
      <c r="N153" s="330">
        <v>0.60852329038652131</v>
      </c>
      <c r="O153" s="334">
        <v>122</v>
      </c>
    </row>
    <row r="154" spans="1:15" x14ac:dyDescent="0.3">
      <c r="A154" s="1646"/>
      <c r="B154" s="198" t="s">
        <v>91</v>
      </c>
      <c r="C154" s="331">
        <v>344</v>
      </c>
      <c r="D154" s="494">
        <v>88</v>
      </c>
      <c r="E154" s="494">
        <v>382</v>
      </c>
      <c r="F154" s="332">
        <v>123</v>
      </c>
      <c r="G154" s="333">
        <v>6</v>
      </c>
      <c r="H154" s="494">
        <v>4</v>
      </c>
      <c r="I154" s="494">
        <v>16</v>
      </c>
      <c r="J154" s="493">
        <v>4</v>
      </c>
      <c r="K154" s="197">
        <v>748</v>
      </c>
      <c r="L154" s="492">
        <v>219</v>
      </c>
      <c r="M154" s="329">
        <v>5.6109398324219305E-3</v>
      </c>
      <c r="N154" s="330">
        <v>0.29278074866310161</v>
      </c>
      <c r="O154" s="334">
        <v>64</v>
      </c>
    </row>
    <row r="155" spans="1:15" x14ac:dyDescent="0.3">
      <c r="A155" s="1646"/>
      <c r="B155" s="198" t="s">
        <v>93</v>
      </c>
      <c r="C155" s="331">
        <v>675</v>
      </c>
      <c r="D155" s="494">
        <v>311</v>
      </c>
      <c r="E155" s="494">
        <v>1</v>
      </c>
      <c r="F155" s="332">
        <v>1</v>
      </c>
      <c r="G155" s="333">
        <v>0</v>
      </c>
      <c r="H155" s="494">
        <v>0</v>
      </c>
      <c r="I155" s="494">
        <v>0</v>
      </c>
      <c r="J155" s="493">
        <v>0</v>
      </c>
      <c r="K155" s="197">
        <v>676</v>
      </c>
      <c r="L155" s="492">
        <v>312</v>
      </c>
      <c r="M155" s="329">
        <v>5.0708493672690178E-3</v>
      </c>
      <c r="N155" s="330">
        <v>0.46153846153846156</v>
      </c>
      <c r="O155" s="334">
        <v>200</v>
      </c>
    </row>
    <row r="156" spans="1:15" x14ac:dyDescent="0.3">
      <c r="A156" s="1646"/>
      <c r="B156" s="198" t="s">
        <v>76</v>
      </c>
      <c r="C156" s="331">
        <v>591</v>
      </c>
      <c r="D156" s="494">
        <v>406</v>
      </c>
      <c r="E156" s="494">
        <v>0</v>
      </c>
      <c r="F156" s="332">
        <v>0</v>
      </c>
      <c r="G156" s="333">
        <v>36</v>
      </c>
      <c r="H156" s="494">
        <v>17</v>
      </c>
      <c r="I156" s="494">
        <v>19</v>
      </c>
      <c r="J156" s="493">
        <v>6</v>
      </c>
      <c r="K156" s="197">
        <v>646</v>
      </c>
      <c r="L156" s="492">
        <v>429</v>
      </c>
      <c r="M156" s="329">
        <v>4.8458116734553039E-3</v>
      </c>
      <c r="N156" s="330">
        <v>0.66408668730650156</v>
      </c>
      <c r="O156" s="334">
        <v>76</v>
      </c>
    </row>
    <row r="157" spans="1:15" x14ac:dyDescent="0.3">
      <c r="A157" s="1646"/>
      <c r="B157" s="198" t="s">
        <v>40</v>
      </c>
      <c r="C157" s="331">
        <v>511</v>
      </c>
      <c r="D157" s="494">
        <v>333</v>
      </c>
      <c r="E157" s="494">
        <v>0</v>
      </c>
      <c r="F157" s="332">
        <v>0</v>
      </c>
      <c r="G157" s="333">
        <v>26</v>
      </c>
      <c r="H157" s="494">
        <v>11</v>
      </c>
      <c r="I157" s="494">
        <v>37</v>
      </c>
      <c r="J157" s="493">
        <v>16</v>
      </c>
      <c r="K157" s="197">
        <v>574</v>
      </c>
      <c r="L157" s="492">
        <v>273</v>
      </c>
      <c r="M157" s="329">
        <v>4.3057212083023903E-3</v>
      </c>
      <c r="N157" s="330">
        <v>0.2777212614445575</v>
      </c>
      <c r="O157" s="334">
        <v>50</v>
      </c>
    </row>
    <row r="158" spans="1:15" x14ac:dyDescent="0.3">
      <c r="A158" s="1646"/>
      <c r="B158" s="198" t="s">
        <v>99</v>
      </c>
      <c r="C158" s="331">
        <v>281</v>
      </c>
      <c r="D158" s="494">
        <v>138</v>
      </c>
      <c r="E158" s="494">
        <v>232</v>
      </c>
      <c r="F158" s="332">
        <v>123</v>
      </c>
      <c r="G158" s="333">
        <v>0</v>
      </c>
      <c r="H158" s="494">
        <v>0</v>
      </c>
      <c r="I158" s="494">
        <v>3</v>
      </c>
      <c r="J158" s="493">
        <v>2</v>
      </c>
      <c r="K158" s="197">
        <v>516</v>
      </c>
      <c r="L158" s="492">
        <v>420</v>
      </c>
      <c r="M158" s="329">
        <v>3.8706483335958775E-3</v>
      </c>
      <c r="N158" s="330">
        <v>0.81395348837209303</v>
      </c>
      <c r="O158" s="334">
        <v>34</v>
      </c>
    </row>
    <row r="159" spans="1:15" x14ac:dyDescent="0.3">
      <c r="A159" s="1646"/>
      <c r="B159" s="198" t="s">
        <v>101</v>
      </c>
      <c r="C159" s="331">
        <v>96</v>
      </c>
      <c r="D159" s="494">
        <v>48</v>
      </c>
      <c r="E159" s="494">
        <v>171</v>
      </c>
      <c r="F159" s="332">
        <v>87</v>
      </c>
      <c r="G159" s="333">
        <v>0</v>
      </c>
      <c r="H159" s="494">
        <v>0</v>
      </c>
      <c r="I159" s="494">
        <v>0</v>
      </c>
      <c r="J159" s="493">
        <v>0</v>
      </c>
      <c r="K159" s="197">
        <v>267</v>
      </c>
      <c r="L159" s="492">
        <v>135</v>
      </c>
      <c r="M159" s="329">
        <v>2.0028354749420528E-3</v>
      </c>
      <c r="N159" s="330">
        <v>0.5056179775280899</v>
      </c>
      <c r="O159" s="334">
        <v>96</v>
      </c>
    </row>
    <row r="160" spans="1:15" x14ac:dyDescent="0.3">
      <c r="A160" s="1646"/>
      <c r="B160" s="198" t="s">
        <v>83</v>
      </c>
      <c r="C160" s="331">
        <v>50</v>
      </c>
      <c r="D160" s="494">
        <v>21</v>
      </c>
      <c r="E160" s="494">
        <v>0</v>
      </c>
      <c r="F160" s="332">
        <v>0</v>
      </c>
      <c r="G160" s="333">
        <v>0</v>
      </c>
      <c r="H160" s="494">
        <v>0</v>
      </c>
      <c r="I160" s="494">
        <v>0</v>
      </c>
      <c r="J160" s="493">
        <v>0</v>
      </c>
      <c r="K160" s="197">
        <v>50</v>
      </c>
      <c r="L160" s="492">
        <v>21</v>
      </c>
      <c r="M160" s="329">
        <v>3.7506282302285631E-4</v>
      </c>
      <c r="N160" s="330">
        <v>0.42</v>
      </c>
      <c r="O160" s="334">
        <v>7</v>
      </c>
    </row>
    <row r="161" spans="1:15" ht="15" thickBot="1" x14ac:dyDescent="0.35">
      <c r="A161" s="1646"/>
      <c r="B161" s="198" t="s">
        <v>85</v>
      </c>
      <c r="C161" s="331">
        <v>17</v>
      </c>
      <c r="D161" s="494">
        <v>5</v>
      </c>
      <c r="E161" s="494">
        <v>0</v>
      </c>
      <c r="F161" s="332">
        <v>0</v>
      </c>
      <c r="G161" s="333">
        <v>0</v>
      </c>
      <c r="H161" s="494">
        <v>0</v>
      </c>
      <c r="I161" s="494">
        <v>0</v>
      </c>
      <c r="J161" s="493">
        <v>0</v>
      </c>
      <c r="K161" s="197">
        <v>17</v>
      </c>
      <c r="L161" s="492">
        <v>5</v>
      </c>
      <c r="M161" s="329">
        <v>1.2752135982777116E-4</v>
      </c>
      <c r="N161" s="330">
        <v>0.29411764705882354</v>
      </c>
      <c r="O161" s="334">
        <v>0</v>
      </c>
    </row>
    <row r="162" spans="1:15" ht="15" thickBot="1" x14ac:dyDescent="0.35">
      <c r="A162" s="1647"/>
      <c r="B162" s="131" t="s">
        <v>154</v>
      </c>
      <c r="C162" s="132">
        <v>106278</v>
      </c>
      <c r="D162" s="132">
        <v>60748</v>
      </c>
      <c r="E162" s="132">
        <v>20712</v>
      </c>
      <c r="F162" s="132">
        <v>13955</v>
      </c>
      <c r="G162" s="132">
        <v>3696</v>
      </c>
      <c r="H162" s="132">
        <v>1902</v>
      </c>
      <c r="I162" s="132">
        <v>2625</v>
      </c>
      <c r="J162" s="132">
        <v>1121</v>
      </c>
      <c r="K162" s="132">
        <v>133311</v>
      </c>
      <c r="L162" s="132">
        <v>77726</v>
      </c>
      <c r="M162" s="156">
        <v>1</v>
      </c>
      <c r="N162" s="134">
        <v>0.58304265964549062</v>
      </c>
      <c r="O162" s="133">
        <v>15175</v>
      </c>
    </row>
  </sheetData>
  <mergeCells count="14">
    <mergeCell ref="A132:A162"/>
    <mergeCell ref="A1:O1"/>
    <mergeCell ref="O2:O3"/>
    <mergeCell ref="A4:A36"/>
    <mergeCell ref="A2:A3"/>
    <mergeCell ref="A37:A68"/>
    <mergeCell ref="A69:A100"/>
    <mergeCell ref="C2:F2"/>
    <mergeCell ref="G2:J2"/>
    <mergeCell ref="K2:K3"/>
    <mergeCell ref="L2:L3"/>
    <mergeCell ref="M2:M3"/>
    <mergeCell ref="N2:N3"/>
    <mergeCell ref="A101:A131"/>
  </mergeCells>
  <pageMargins left="0.7" right="0.7" top="0.75" bottom="0.75" header="0.3" footer="0.3"/>
  <pageSetup paperSize="9" scale="5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T39"/>
  <sheetViews>
    <sheetView workbookViewId="0">
      <selection sqref="A1:T1"/>
    </sheetView>
  </sheetViews>
  <sheetFormatPr defaultColWidth="9.109375" defaultRowHeight="14.4" x14ac:dyDescent="0.3"/>
  <cols>
    <col min="1" max="1" width="9.109375" style="367"/>
    <col min="2" max="2" width="44.109375" style="367" bestFit="1" customWidth="1"/>
    <col min="3" max="16384" width="9.109375" style="367"/>
  </cols>
  <sheetData>
    <row r="1" spans="1:20" ht="15" thickBot="1" x14ac:dyDescent="0.35">
      <c r="A1" s="1625" t="s">
        <v>977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/>
      <c r="O1" s="1625"/>
      <c r="P1" s="1625"/>
      <c r="Q1" s="1625"/>
      <c r="R1" s="1625"/>
      <c r="S1" s="1625"/>
      <c r="T1" s="1625"/>
    </row>
    <row r="2" spans="1:20" ht="15" thickBot="1" x14ac:dyDescent="0.35">
      <c r="A2" s="1626" t="s">
        <v>629</v>
      </c>
      <c r="B2" s="1669" t="s">
        <v>628</v>
      </c>
      <c r="C2" s="1640" t="s">
        <v>133</v>
      </c>
      <c r="D2" s="1639"/>
      <c r="E2" s="1639"/>
      <c r="F2" s="1639"/>
      <c r="G2" s="1639"/>
      <c r="H2" s="1639"/>
      <c r="I2" s="1639"/>
      <c r="J2" s="1641"/>
      <c r="K2" s="1640" t="s">
        <v>134</v>
      </c>
      <c r="L2" s="1639"/>
      <c r="M2" s="1639"/>
      <c r="N2" s="1639"/>
      <c r="O2" s="1639"/>
      <c r="P2" s="1639"/>
      <c r="Q2" s="1639"/>
      <c r="R2" s="1641"/>
      <c r="S2" s="1672" t="s">
        <v>116</v>
      </c>
      <c r="T2" s="1674" t="s">
        <v>155</v>
      </c>
    </row>
    <row r="3" spans="1:20" ht="15" thickBot="1" x14ac:dyDescent="0.35">
      <c r="A3" s="1627"/>
      <c r="B3" s="1670"/>
      <c r="C3" s="1640" t="s">
        <v>136</v>
      </c>
      <c r="D3" s="1639"/>
      <c r="E3" s="1639"/>
      <c r="F3" s="1639"/>
      <c r="G3" s="1640" t="s">
        <v>125</v>
      </c>
      <c r="H3" s="1639"/>
      <c r="I3" s="1639"/>
      <c r="J3" s="1641"/>
      <c r="K3" s="1676" t="s">
        <v>136</v>
      </c>
      <c r="L3" s="1677"/>
      <c r="M3" s="1677"/>
      <c r="N3" s="1677"/>
      <c r="O3" s="1640" t="s">
        <v>125</v>
      </c>
      <c r="P3" s="1639"/>
      <c r="Q3" s="1639"/>
      <c r="R3" s="1641"/>
      <c r="S3" s="1673"/>
      <c r="T3" s="1675"/>
    </row>
    <row r="4" spans="1:20" ht="29.4" thickBot="1" x14ac:dyDescent="0.35">
      <c r="A4" s="1628"/>
      <c r="B4" s="1671"/>
      <c r="C4" s="489" t="s">
        <v>116</v>
      </c>
      <c r="D4" s="488" t="s">
        <v>117</v>
      </c>
      <c r="E4" s="488" t="s">
        <v>137</v>
      </c>
      <c r="F4" s="490" t="s">
        <v>117</v>
      </c>
      <c r="G4" s="604" t="s">
        <v>116</v>
      </c>
      <c r="H4" s="482" t="s">
        <v>117</v>
      </c>
      <c r="I4" s="482" t="s">
        <v>137</v>
      </c>
      <c r="J4" s="481" t="s">
        <v>117</v>
      </c>
      <c r="K4" s="604" t="s">
        <v>116</v>
      </c>
      <c r="L4" s="485" t="s">
        <v>117</v>
      </c>
      <c r="M4" s="485" t="s">
        <v>137</v>
      </c>
      <c r="N4" s="484" t="s">
        <v>117</v>
      </c>
      <c r="O4" s="483" t="s">
        <v>116</v>
      </c>
      <c r="P4" s="482" t="s">
        <v>117</v>
      </c>
      <c r="Q4" s="482" t="s">
        <v>137</v>
      </c>
      <c r="R4" s="481" t="s">
        <v>117</v>
      </c>
      <c r="S4" s="1673"/>
      <c r="T4" s="1675"/>
    </row>
    <row r="5" spans="1:20" x14ac:dyDescent="0.3">
      <c r="A5" s="1664">
        <v>2016</v>
      </c>
      <c r="B5" s="444" t="s">
        <v>138</v>
      </c>
      <c r="C5" s="573">
        <v>1776</v>
      </c>
      <c r="D5" s="572">
        <v>1076</v>
      </c>
      <c r="E5" s="572">
        <v>1468</v>
      </c>
      <c r="F5" s="574">
        <v>910</v>
      </c>
      <c r="G5" s="573">
        <v>79</v>
      </c>
      <c r="H5" s="572">
        <v>51</v>
      </c>
      <c r="I5" s="572">
        <v>58</v>
      </c>
      <c r="J5" s="570">
        <v>37</v>
      </c>
      <c r="K5" s="573">
        <v>0</v>
      </c>
      <c r="L5" s="572">
        <v>0</v>
      </c>
      <c r="M5" s="572">
        <v>0</v>
      </c>
      <c r="N5" s="574">
        <v>0</v>
      </c>
      <c r="O5" s="573">
        <v>0</v>
      </c>
      <c r="P5" s="572">
        <v>0</v>
      </c>
      <c r="Q5" s="572">
        <v>0</v>
      </c>
      <c r="R5" s="570">
        <v>0</v>
      </c>
      <c r="S5" s="571">
        <f t="shared" ref="S5:S25" si="0">C5+G5+K5+O5</f>
        <v>1855</v>
      </c>
      <c r="T5" s="570">
        <f t="shared" ref="T5:T25" si="1">D5+H5+L5+P5</f>
        <v>1127</v>
      </c>
    </row>
    <row r="6" spans="1:20" x14ac:dyDescent="0.3">
      <c r="A6" s="1665"/>
      <c r="B6" s="437" t="s">
        <v>139</v>
      </c>
      <c r="C6" s="567">
        <v>2196</v>
      </c>
      <c r="D6" s="566">
        <v>1500</v>
      </c>
      <c r="E6" s="566">
        <v>2080</v>
      </c>
      <c r="F6" s="568">
        <v>1432</v>
      </c>
      <c r="G6" s="567">
        <v>304</v>
      </c>
      <c r="H6" s="566">
        <v>194</v>
      </c>
      <c r="I6" s="566">
        <v>215</v>
      </c>
      <c r="J6" s="564">
        <v>135</v>
      </c>
      <c r="K6" s="567">
        <v>49</v>
      </c>
      <c r="L6" s="566">
        <v>21</v>
      </c>
      <c r="M6" s="566">
        <v>16</v>
      </c>
      <c r="N6" s="568">
        <v>7</v>
      </c>
      <c r="O6" s="567">
        <v>2</v>
      </c>
      <c r="P6" s="566">
        <v>0</v>
      </c>
      <c r="Q6" s="566">
        <v>0</v>
      </c>
      <c r="R6" s="564">
        <v>0</v>
      </c>
      <c r="S6" s="565">
        <f t="shared" si="0"/>
        <v>2551</v>
      </c>
      <c r="T6" s="564">
        <f t="shared" si="1"/>
        <v>1715</v>
      </c>
    </row>
    <row r="7" spans="1:20" x14ac:dyDescent="0.3">
      <c r="A7" s="1665"/>
      <c r="B7" s="437" t="s">
        <v>140</v>
      </c>
      <c r="C7" s="567">
        <v>23914</v>
      </c>
      <c r="D7" s="566">
        <v>17820</v>
      </c>
      <c r="E7" s="566">
        <v>18669</v>
      </c>
      <c r="F7" s="568">
        <v>13871</v>
      </c>
      <c r="G7" s="567">
        <v>627</v>
      </c>
      <c r="H7" s="566">
        <v>365</v>
      </c>
      <c r="I7" s="566">
        <v>382</v>
      </c>
      <c r="J7" s="564">
        <v>234</v>
      </c>
      <c r="K7" s="567">
        <v>7174</v>
      </c>
      <c r="L7" s="566">
        <v>4757</v>
      </c>
      <c r="M7" s="566">
        <v>1667</v>
      </c>
      <c r="N7" s="568">
        <v>1037</v>
      </c>
      <c r="O7" s="567">
        <v>71</v>
      </c>
      <c r="P7" s="566">
        <v>38</v>
      </c>
      <c r="Q7" s="566">
        <v>18</v>
      </c>
      <c r="R7" s="564">
        <v>6</v>
      </c>
      <c r="S7" s="565">
        <f t="shared" si="0"/>
        <v>31786</v>
      </c>
      <c r="T7" s="564">
        <f t="shared" si="1"/>
        <v>22980</v>
      </c>
    </row>
    <row r="8" spans="1:20" x14ac:dyDescent="0.3">
      <c r="A8" s="1665"/>
      <c r="B8" s="437" t="s">
        <v>141</v>
      </c>
      <c r="C8" s="567">
        <v>9153</v>
      </c>
      <c r="D8" s="566">
        <v>2580</v>
      </c>
      <c r="E8" s="566">
        <v>8323</v>
      </c>
      <c r="F8" s="568">
        <v>2367</v>
      </c>
      <c r="G8" s="567">
        <v>383</v>
      </c>
      <c r="H8" s="566">
        <v>110</v>
      </c>
      <c r="I8" s="566">
        <v>267</v>
      </c>
      <c r="J8" s="564">
        <v>86</v>
      </c>
      <c r="K8" s="567">
        <v>47</v>
      </c>
      <c r="L8" s="566">
        <v>4</v>
      </c>
      <c r="M8" s="566">
        <v>18</v>
      </c>
      <c r="N8" s="568">
        <v>1</v>
      </c>
      <c r="O8" s="567">
        <v>0</v>
      </c>
      <c r="P8" s="566">
        <v>0</v>
      </c>
      <c r="Q8" s="566">
        <v>0</v>
      </c>
      <c r="R8" s="564">
        <v>0</v>
      </c>
      <c r="S8" s="565">
        <f t="shared" si="0"/>
        <v>9583</v>
      </c>
      <c r="T8" s="564">
        <f t="shared" si="1"/>
        <v>2694</v>
      </c>
    </row>
    <row r="9" spans="1:20" x14ac:dyDescent="0.3">
      <c r="A9" s="1665"/>
      <c r="B9" s="437" t="s">
        <v>142</v>
      </c>
      <c r="C9" s="567">
        <v>1227</v>
      </c>
      <c r="D9" s="566">
        <v>828</v>
      </c>
      <c r="E9" s="566">
        <v>1135</v>
      </c>
      <c r="F9" s="568">
        <v>757</v>
      </c>
      <c r="G9" s="567">
        <v>81</v>
      </c>
      <c r="H9" s="566">
        <v>44</v>
      </c>
      <c r="I9" s="566">
        <v>46</v>
      </c>
      <c r="J9" s="564">
        <v>28</v>
      </c>
      <c r="K9" s="567">
        <v>25</v>
      </c>
      <c r="L9" s="566">
        <v>5</v>
      </c>
      <c r="M9" s="566">
        <v>25</v>
      </c>
      <c r="N9" s="568">
        <v>5</v>
      </c>
      <c r="O9" s="567">
        <v>0</v>
      </c>
      <c r="P9" s="566">
        <v>0</v>
      </c>
      <c r="Q9" s="566">
        <v>0</v>
      </c>
      <c r="R9" s="564">
        <v>0</v>
      </c>
      <c r="S9" s="565">
        <f t="shared" si="0"/>
        <v>1333</v>
      </c>
      <c r="T9" s="564">
        <f t="shared" si="1"/>
        <v>877</v>
      </c>
    </row>
    <row r="10" spans="1:20" x14ac:dyDescent="0.3">
      <c r="A10" s="1665"/>
      <c r="B10" s="437" t="s">
        <v>143</v>
      </c>
      <c r="C10" s="567">
        <v>420</v>
      </c>
      <c r="D10" s="566">
        <v>114</v>
      </c>
      <c r="E10" s="566">
        <v>341</v>
      </c>
      <c r="F10" s="568">
        <v>99</v>
      </c>
      <c r="G10" s="567">
        <v>10</v>
      </c>
      <c r="H10" s="566">
        <v>4</v>
      </c>
      <c r="I10" s="566">
        <v>5</v>
      </c>
      <c r="J10" s="564">
        <v>2</v>
      </c>
      <c r="K10" s="567">
        <v>635</v>
      </c>
      <c r="L10" s="566">
        <v>180</v>
      </c>
      <c r="M10" s="566">
        <v>331</v>
      </c>
      <c r="N10" s="568">
        <v>91</v>
      </c>
      <c r="O10" s="567">
        <v>0</v>
      </c>
      <c r="P10" s="566">
        <v>0</v>
      </c>
      <c r="Q10" s="566">
        <v>0</v>
      </c>
      <c r="R10" s="564">
        <v>0</v>
      </c>
      <c r="S10" s="565">
        <f t="shared" si="0"/>
        <v>1065</v>
      </c>
      <c r="T10" s="564">
        <f t="shared" si="1"/>
        <v>298</v>
      </c>
    </row>
    <row r="11" spans="1:20" ht="15" thickBot="1" x14ac:dyDescent="0.35">
      <c r="A11" s="1666"/>
      <c r="B11" s="431" t="s">
        <v>144</v>
      </c>
      <c r="C11" s="561">
        <v>2554</v>
      </c>
      <c r="D11" s="560">
        <v>1959</v>
      </c>
      <c r="E11" s="560">
        <v>2423</v>
      </c>
      <c r="F11" s="562">
        <v>1839</v>
      </c>
      <c r="G11" s="561">
        <v>154</v>
      </c>
      <c r="H11" s="560">
        <v>90</v>
      </c>
      <c r="I11" s="560">
        <v>70</v>
      </c>
      <c r="J11" s="558">
        <v>42</v>
      </c>
      <c r="K11" s="561">
        <v>1347</v>
      </c>
      <c r="L11" s="560">
        <v>1230</v>
      </c>
      <c r="M11" s="560">
        <v>365</v>
      </c>
      <c r="N11" s="562">
        <v>319</v>
      </c>
      <c r="O11" s="561">
        <v>17</v>
      </c>
      <c r="P11" s="560">
        <v>9</v>
      </c>
      <c r="Q11" s="560">
        <v>0</v>
      </c>
      <c r="R11" s="558">
        <v>0</v>
      </c>
      <c r="S11" s="559">
        <f t="shared" si="0"/>
        <v>4072</v>
      </c>
      <c r="T11" s="558">
        <f t="shared" si="1"/>
        <v>3288</v>
      </c>
    </row>
    <row r="12" spans="1:20" x14ac:dyDescent="0.3">
      <c r="A12" s="1667">
        <v>2017</v>
      </c>
      <c r="B12" s="475" t="s">
        <v>138</v>
      </c>
      <c r="C12" s="602">
        <v>1636</v>
      </c>
      <c r="D12" s="601">
        <v>978</v>
      </c>
      <c r="E12" s="601">
        <v>1396</v>
      </c>
      <c r="F12" s="603">
        <v>857</v>
      </c>
      <c r="G12" s="602">
        <v>53</v>
      </c>
      <c r="H12" s="601">
        <v>30</v>
      </c>
      <c r="I12" s="601">
        <v>36</v>
      </c>
      <c r="J12" s="599">
        <v>21</v>
      </c>
      <c r="K12" s="602">
        <v>0</v>
      </c>
      <c r="L12" s="601">
        <v>0</v>
      </c>
      <c r="M12" s="601">
        <v>0</v>
      </c>
      <c r="N12" s="603">
        <v>0</v>
      </c>
      <c r="O12" s="602">
        <v>0</v>
      </c>
      <c r="P12" s="601">
        <v>0</v>
      </c>
      <c r="Q12" s="601">
        <v>0</v>
      </c>
      <c r="R12" s="599">
        <v>0</v>
      </c>
      <c r="S12" s="600">
        <f t="shared" si="0"/>
        <v>1689</v>
      </c>
      <c r="T12" s="599">
        <f t="shared" si="1"/>
        <v>1008</v>
      </c>
    </row>
    <row r="13" spans="1:20" x14ac:dyDescent="0.3">
      <c r="A13" s="1665"/>
      <c r="B13" s="437" t="s">
        <v>139</v>
      </c>
      <c r="C13" s="567">
        <v>1994</v>
      </c>
      <c r="D13" s="566">
        <v>1300</v>
      </c>
      <c r="E13" s="566">
        <v>1925</v>
      </c>
      <c r="F13" s="568">
        <v>1262</v>
      </c>
      <c r="G13" s="567">
        <v>258</v>
      </c>
      <c r="H13" s="566">
        <v>138</v>
      </c>
      <c r="I13" s="566">
        <v>181</v>
      </c>
      <c r="J13" s="564">
        <v>96</v>
      </c>
      <c r="K13" s="567">
        <v>32</v>
      </c>
      <c r="L13" s="566">
        <v>18</v>
      </c>
      <c r="M13" s="566">
        <v>10</v>
      </c>
      <c r="N13" s="568">
        <v>6</v>
      </c>
      <c r="O13" s="567">
        <v>4</v>
      </c>
      <c r="P13" s="566">
        <v>0</v>
      </c>
      <c r="Q13" s="566">
        <v>0</v>
      </c>
      <c r="R13" s="564">
        <v>0</v>
      </c>
      <c r="S13" s="565">
        <f t="shared" si="0"/>
        <v>2288</v>
      </c>
      <c r="T13" s="564">
        <f t="shared" si="1"/>
        <v>1456</v>
      </c>
    </row>
    <row r="14" spans="1:20" x14ac:dyDescent="0.3">
      <c r="A14" s="1665"/>
      <c r="B14" s="437" t="s">
        <v>140</v>
      </c>
      <c r="C14" s="567">
        <v>21801</v>
      </c>
      <c r="D14" s="566">
        <v>16239</v>
      </c>
      <c r="E14" s="566">
        <v>17506</v>
      </c>
      <c r="F14" s="568">
        <v>13013</v>
      </c>
      <c r="G14" s="567">
        <v>584</v>
      </c>
      <c r="H14" s="566">
        <v>331</v>
      </c>
      <c r="I14" s="566">
        <v>317</v>
      </c>
      <c r="J14" s="564">
        <v>189</v>
      </c>
      <c r="K14" s="567">
        <v>5397</v>
      </c>
      <c r="L14" s="566">
        <v>3490</v>
      </c>
      <c r="M14" s="566">
        <v>1131</v>
      </c>
      <c r="N14" s="568">
        <v>682</v>
      </c>
      <c r="O14" s="567">
        <v>75</v>
      </c>
      <c r="P14" s="566">
        <v>36</v>
      </c>
      <c r="Q14" s="566">
        <v>27</v>
      </c>
      <c r="R14" s="564">
        <v>12</v>
      </c>
      <c r="S14" s="565">
        <f t="shared" si="0"/>
        <v>27857</v>
      </c>
      <c r="T14" s="564">
        <f t="shared" si="1"/>
        <v>20096</v>
      </c>
    </row>
    <row r="15" spans="1:20" x14ac:dyDescent="0.3">
      <c r="A15" s="1665"/>
      <c r="B15" s="437" t="s">
        <v>141</v>
      </c>
      <c r="C15" s="567">
        <v>8146</v>
      </c>
      <c r="D15" s="566">
        <v>2265</v>
      </c>
      <c r="E15" s="566">
        <v>7545</v>
      </c>
      <c r="F15" s="568">
        <v>2123</v>
      </c>
      <c r="G15" s="567">
        <v>352</v>
      </c>
      <c r="H15" s="566">
        <v>90</v>
      </c>
      <c r="I15" s="566">
        <v>236</v>
      </c>
      <c r="J15" s="564">
        <v>63</v>
      </c>
      <c r="K15" s="567">
        <v>59</v>
      </c>
      <c r="L15" s="566">
        <v>5</v>
      </c>
      <c r="M15" s="566">
        <v>30</v>
      </c>
      <c r="N15" s="568">
        <v>1</v>
      </c>
      <c r="O15" s="567">
        <v>0</v>
      </c>
      <c r="P15" s="566">
        <v>0</v>
      </c>
      <c r="Q15" s="566">
        <v>0</v>
      </c>
      <c r="R15" s="564">
        <v>0</v>
      </c>
      <c r="S15" s="565">
        <f t="shared" si="0"/>
        <v>8557</v>
      </c>
      <c r="T15" s="564">
        <f t="shared" si="1"/>
        <v>2360</v>
      </c>
    </row>
    <row r="16" spans="1:20" x14ac:dyDescent="0.3">
      <c r="A16" s="1665"/>
      <c r="B16" s="437" t="s">
        <v>142</v>
      </c>
      <c r="C16" s="567">
        <v>1130</v>
      </c>
      <c r="D16" s="566">
        <v>751</v>
      </c>
      <c r="E16" s="566">
        <v>1058</v>
      </c>
      <c r="F16" s="438">
        <v>694</v>
      </c>
      <c r="G16" s="567">
        <v>94</v>
      </c>
      <c r="H16" s="566">
        <v>48</v>
      </c>
      <c r="I16" s="566">
        <v>59</v>
      </c>
      <c r="J16" s="564">
        <v>29</v>
      </c>
      <c r="K16" s="567">
        <v>32</v>
      </c>
      <c r="L16" s="566">
        <v>4</v>
      </c>
      <c r="M16" s="566">
        <v>32</v>
      </c>
      <c r="N16" s="568">
        <v>4</v>
      </c>
      <c r="O16" s="567">
        <v>0</v>
      </c>
      <c r="P16" s="566">
        <v>0</v>
      </c>
      <c r="Q16" s="566">
        <v>0</v>
      </c>
      <c r="R16" s="564">
        <v>0</v>
      </c>
      <c r="S16" s="565">
        <f t="shared" si="0"/>
        <v>1256</v>
      </c>
      <c r="T16" s="564">
        <f t="shared" si="1"/>
        <v>803</v>
      </c>
    </row>
    <row r="17" spans="1:20" x14ac:dyDescent="0.3">
      <c r="A17" s="1665"/>
      <c r="B17" s="437" t="s">
        <v>143</v>
      </c>
      <c r="C17" s="567">
        <v>371</v>
      </c>
      <c r="D17" s="566">
        <v>106</v>
      </c>
      <c r="E17" s="566">
        <v>308</v>
      </c>
      <c r="F17" s="568">
        <v>93</v>
      </c>
      <c r="G17" s="567">
        <v>12</v>
      </c>
      <c r="H17" s="566">
        <v>2</v>
      </c>
      <c r="I17" s="566">
        <v>10</v>
      </c>
      <c r="J17" s="564">
        <v>2</v>
      </c>
      <c r="K17" s="567">
        <v>526</v>
      </c>
      <c r="L17" s="566">
        <v>141</v>
      </c>
      <c r="M17" s="566">
        <v>215</v>
      </c>
      <c r="N17" s="568">
        <v>59</v>
      </c>
      <c r="O17" s="567">
        <v>0</v>
      </c>
      <c r="P17" s="566">
        <v>0</v>
      </c>
      <c r="Q17" s="566">
        <v>0</v>
      </c>
      <c r="R17" s="564">
        <v>0</v>
      </c>
      <c r="S17" s="565">
        <f t="shared" si="0"/>
        <v>909</v>
      </c>
      <c r="T17" s="564">
        <f t="shared" si="1"/>
        <v>249</v>
      </c>
    </row>
    <row r="18" spans="1:20" ht="15" thickBot="1" x14ac:dyDescent="0.35">
      <c r="A18" s="1668"/>
      <c r="B18" s="469" t="s">
        <v>144</v>
      </c>
      <c r="C18" s="597">
        <v>2503</v>
      </c>
      <c r="D18" s="596">
        <v>1886</v>
      </c>
      <c r="E18" s="596">
        <v>2372</v>
      </c>
      <c r="F18" s="598">
        <v>1781</v>
      </c>
      <c r="G18" s="597">
        <v>146</v>
      </c>
      <c r="H18" s="596">
        <v>104</v>
      </c>
      <c r="I18" s="596">
        <v>64</v>
      </c>
      <c r="J18" s="594">
        <v>52</v>
      </c>
      <c r="K18" s="597">
        <v>1369</v>
      </c>
      <c r="L18" s="596">
        <v>1215</v>
      </c>
      <c r="M18" s="596">
        <v>444</v>
      </c>
      <c r="N18" s="598">
        <v>359</v>
      </c>
      <c r="O18" s="597">
        <v>21</v>
      </c>
      <c r="P18" s="596">
        <v>11</v>
      </c>
      <c r="Q18" s="596">
        <v>2</v>
      </c>
      <c r="R18" s="594">
        <v>2</v>
      </c>
      <c r="S18" s="595">
        <f t="shared" si="0"/>
        <v>4039</v>
      </c>
      <c r="T18" s="594">
        <f t="shared" si="1"/>
        <v>3216</v>
      </c>
    </row>
    <row r="19" spans="1:20" x14ac:dyDescent="0.3">
      <c r="A19" s="1664">
        <v>2018</v>
      </c>
      <c r="B19" s="444" t="s">
        <v>138</v>
      </c>
      <c r="C19" s="573">
        <v>1457</v>
      </c>
      <c r="D19" s="572">
        <v>855</v>
      </c>
      <c r="E19" s="572">
        <v>1291</v>
      </c>
      <c r="F19" s="574">
        <v>783</v>
      </c>
      <c r="G19" s="573">
        <v>54</v>
      </c>
      <c r="H19" s="572">
        <v>30</v>
      </c>
      <c r="I19" s="572">
        <v>32</v>
      </c>
      <c r="J19" s="570">
        <v>21</v>
      </c>
      <c r="K19" s="573">
        <v>0</v>
      </c>
      <c r="L19" s="572">
        <v>0</v>
      </c>
      <c r="M19" s="572">
        <v>0</v>
      </c>
      <c r="N19" s="574">
        <v>0</v>
      </c>
      <c r="O19" s="573">
        <v>0</v>
      </c>
      <c r="P19" s="572">
        <v>0</v>
      </c>
      <c r="Q19" s="572">
        <v>0</v>
      </c>
      <c r="R19" s="570">
        <v>0</v>
      </c>
      <c r="S19" s="571">
        <f t="shared" si="0"/>
        <v>1511</v>
      </c>
      <c r="T19" s="570">
        <f t="shared" si="1"/>
        <v>885</v>
      </c>
    </row>
    <row r="20" spans="1:20" x14ac:dyDescent="0.3">
      <c r="A20" s="1665"/>
      <c r="B20" s="437" t="s">
        <v>139</v>
      </c>
      <c r="C20" s="567">
        <v>1724</v>
      </c>
      <c r="D20" s="566">
        <v>1188</v>
      </c>
      <c r="E20" s="566">
        <v>1694</v>
      </c>
      <c r="F20" s="568">
        <v>1173</v>
      </c>
      <c r="G20" s="567">
        <v>244</v>
      </c>
      <c r="H20" s="566">
        <v>142</v>
      </c>
      <c r="I20" s="566">
        <v>182</v>
      </c>
      <c r="J20" s="564">
        <v>102</v>
      </c>
      <c r="K20" s="567">
        <v>26</v>
      </c>
      <c r="L20" s="566">
        <v>8</v>
      </c>
      <c r="M20" s="566">
        <v>9</v>
      </c>
      <c r="N20" s="568">
        <v>5</v>
      </c>
      <c r="O20" s="567">
        <v>3</v>
      </c>
      <c r="P20" s="566">
        <v>0</v>
      </c>
      <c r="Q20" s="566">
        <v>0</v>
      </c>
      <c r="R20" s="564">
        <v>0</v>
      </c>
      <c r="S20" s="565">
        <f t="shared" si="0"/>
        <v>1997</v>
      </c>
      <c r="T20" s="564">
        <f t="shared" si="1"/>
        <v>1338</v>
      </c>
    </row>
    <row r="21" spans="1:20" x14ac:dyDescent="0.3">
      <c r="A21" s="1665"/>
      <c r="B21" s="437" t="s">
        <v>140</v>
      </c>
      <c r="C21" s="567">
        <v>19142</v>
      </c>
      <c r="D21" s="566">
        <v>14258</v>
      </c>
      <c r="E21" s="566">
        <v>16302</v>
      </c>
      <c r="F21" s="568">
        <v>12126</v>
      </c>
      <c r="G21" s="567">
        <v>511</v>
      </c>
      <c r="H21" s="566">
        <v>275</v>
      </c>
      <c r="I21" s="566">
        <v>293</v>
      </c>
      <c r="J21" s="564">
        <v>175</v>
      </c>
      <c r="K21" s="567">
        <v>4235</v>
      </c>
      <c r="L21" s="566">
        <v>2661</v>
      </c>
      <c r="M21" s="566">
        <v>1188</v>
      </c>
      <c r="N21" s="568">
        <v>710</v>
      </c>
      <c r="O21" s="567">
        <v>49</v>
      </c>
      <c r="P21" s="566">
        <v>25</v>
      </c>
      <c r="Q21" s="566">
        <v>8</v>
      </c>
      <c r="R21" s="564">
        <v>4</v>
      </c>
      <c r="S21" s="565">
        <f t="shared" si="0"/>
        <v>23937</v>
      </c>
      <c r="T21" s="564">
        <f t="shared" si="1"/>
        <v>17219</v>
      </c>
    </row>
    <row r="22" spans="1:20" x14ac:dyDescent="0.3">
      <c r="A22" s="1665"/>
      <c r="B22" s="437" t="s">
        <v>141</v>
      </c>
      <c r="C22" s="567">
        <v>7641</v>
      </c>
      <c r="D22" s="566">
        <v>2083</v>
      </c>
      <c r="E22" s="566">
        <v>7297</v>
      </c>
      <c r="F22" s="568">
        <v>2012</v>
      </c>
      <c r="G22" s="567">
        <v>291</v>
      </c>
      <c r="H22" s="566">
        <v>76</v>
      </c>
      <c r="I22" s="566">
        <v>227</v>
      </c>
      <c r="J22" s="564">
        <v>62</v>
      </c>
      <c r="K22" s="567">
        <v>58</v>
      </c>
      <c r="L22" s="566">
        <v>5</v>
      </c>
      <c r="M22" s="566">
        <v>42</v>
      </c>
      <c r="N22" s="568">
        <v>4</v>
      </c>
      <c r="O22" s="567">
        <v>0</v>
      </c>
      <c r="P22" s="566">
        <v>0</v>
      </c>
      <c r="Q22" s="566">
        <v>0</v>
      </c>
      <c r="R22" s="564">
        <v>0</v>
      </c>
      <c r="S22" s="565">
        <f t="shared" si="0"/>
        <v>7990</v>
      </c>
      <c r="T22" s="564">
        <f t="shared" si="1"/>
        <v>2164</v>
      </c>
    </row>
    <row r="23" spans="1:20" x14ac:dyDescent="0.3">
      <c r="A23" s="1665"/>
      <c r="B23" s="437" t="s">
        <v>142</v>
      </c>
      <c r="C23" s="567">
        <v>1055</v>
      </c>
      <c r="D23" s="566">
        <v>699</v>
      </c>
      <c r="E23" s="566">
        <v>1014</v>
      </c>
      <c r="F23" s="438">
        <v>672</v>
      </c>
      <c r="G23" s="567">
        <v>63</v>
      </c>
      <c r="H23" s="566">
        <v>29</v>
      </c>
      <c r="I23" s="566">
        <v>40</v>
      </c>
      <c r="J23" s="564">
        <v>17</v>
      </c>
      <c r="K23" s="567">
        <v>7</v>
      </c>
      <c r="L23" s="566">
        <v>1</v>
      </c>
      <c r="M23" s="566">
        <v>7</v>
      </c>
      <c r="N23" s="568">
        <v>1</v>
      </c>
      <c r="O23" s="567">
        <v>0</v>
      </c>
      <c r="P23" s="566">
        <v>0</v>
      </c>
      <c r="Q23" s="566">
        <v>0</v>
      </c>
      <c r="R23" s="564">
        <v>0</v>
      </c>
      <c r="S23" s="565">
        <f t="shared" si="0"/>
        <v>1125</v>
      </c>
      <c r="T23" s="564">
        <f t="shared" si="1"/>
        <v>729</v>
      </c>
    </row>
    <row r="24" spans="1:20" x14ac:dyDescent="0.3">
      <c r="A24" s="1665"/>
      <c r="B24" s="437" t="s">
        <v>143</v>
      </c>
      <c r="C24" s="567">
        <v>333</v>
      </c>
      <c r="D24" s="566">
        <v>96</v>
      </c>
      <c r="E24" s="566">
        <v>299</v>
      </c>
      <c r="F24" s="568">
        <v>84</v>
      </c>
      <c r="G24" s="567">
        <v>11</v>
      </c>
      <c r="H24" s="566">
        <v>6</v>
      </c>
      <c r="I24" s="566">
        <v>9</v>
      </c>
      <c r="J24" s="564">
        <v>6</v>
      </c>
      <c r="K24" s="567">
        <v>403</v>
      </c>
      <c r="L24" s="566">
        <v>122</v>
      </c>
      <c r="M24" s="566">
        <v>115</v>
      </c>
      <c r="N24" s="568">
        <v>39</v>
      </c>
      <c r="O24" s="567">
        <v>0</v>
      </c>
      <c r="P24" s="566">
        <v>0</v>
      </c>
      <c r="Q24" s="566">
        <v>0</v>
      </c>
      <c r="R24" s="564">
        <v>0</v>
      </c>
      <c r="S24" s="565">
        <f t="shared" si="0"/>
        <v>747</v>
      </c>
      <c r="T24" s="564">
        <f t="shared" si="1"/>
        <v>224</v>
      </c>
    </row>
    <row r="25" spans="1:20" ht="15" thickBot="1" x14ac:dyDescent="0.35">
      <c r="A25" s="1666"/>
      <c r="B25" s="431" t="s">
        <v>144</v>
      </c>
      <c r="C25" s="561">
        <v>2526</v>
      </c>
      <c r="D25" s="560">
        <v>1904</v>
      </c>
      <c r="E25" s="560">
        <v>2396</v>
      </c>
      <c r="F25" s="562">
        <v>1809</v>
      </c>
      <c r="G25" s="561">
        <v>127</v>
      </c>
      <c r="H25" s="560">
        <v>80</v>
      </c>
      <c r="I25" s="560">
        <v>58</v>
      </c>
      <c r="J25" s="558">
        <v>46</v>
      </c>
      <c r="K25" s="561">
        <v>1135</v>
      </c>
      <c r="L25" s="560">
        <v>1015</v>
      </c>
      <c r="M25" s="560">
        <v>362</v>
      </c>
      <c r="N25" s="562">
        <v>311</v>
      </c>
      <c r="O25" s="561">
        <v>18</v>
      </c>
      <c r="P25" s="560">
        <v>13</v>
      </c>
      <c r="Q25" s="560">
        <v>0</v>
      </c>
      <c r="R25" s="558">
        <v>0</v>
      </c>
      <c r="S25" s="559">
        <f t="shared" si="0"/>
        <v>3806</v>
      </c>
      <c r="T25" s="558">
        <f t="shared" si="1"/>
        <v>3012</v>
      </c>
    </row>
    <row r="26" spans="1:20" x14ac:dyDescent="0.3">
      <c r="A26" s="1667">
        <v>2019</v>
      </c>
      <c r="B26" s="593" t="s">
        <v>138</v>
      </c>
      <c r="C26" s="591">
        <v>1330</v>
      </c>
      <c r="D26" s="590">
        <v>788</v>
      </c>
      <c r="E26" s="590">
        <v>1244</v>
      </c>
      <c r="F26" s="592">
        <v>745</v>
      </c>
      <c r="G26" s="591">
        <v>58</v>
      </c>
      <c r="H26" s="590">
        <v>33</v>
      </c>
      <c r="I26" s="590">
        <v>39</v>
      </c>
      <c r="J26" s="588">
        <v>24</v>
      </c>
      <c r="K26" s="591">
        <v>0</v>
      </c>
      <c r="L26" s="590">
        <v>0</v>
      </c>
      <c r="M26" s="590">
        <v>0</v>
      </c>
      <c r="N26" s="592">
        <v>0</v>
      </c>
      <c r="O26" s="591">
        <v>0</v>
      </c>
      <c r="P26" s="590">
        <v>0</v>
      </c>
      <c r="Q26" s="590">
        <v>0</v>
      </c>
      <c r="R26" s="588">
        <v>0</v>
      </c>
      <c r="S26" s="589">
        <v>1388</v>
      </c>
      <c r="T26" s="588">
        <v>821</v>
      </c>
    </row>
    <row r="27" spans="1:20" x14ac:dyDescent="0.3">
      <c r="A27" s="1665"/>
      <c r="B27" s="587" t="s">
        <v>139</v>
      </c>
      <c r="C27" s="585">
        <v>1576</v>
      </c>
      <c r="D27" s="584">
        <v>1048</v>
      </c>
      <c r="E27" s="584">
        <v>1518</v>
      </c>
      <c r="F27" s="586">
        <v>1008</v>
      </c>
      <c r="G27" s="585">
        <v>227</v>
      </c>
      <c r="H27" s="584">
        <v>134</v>
      </c>
      <c r="I27" s="584">
        <v>167</v>
      </c>
      <c r="J27" s="582">
        <v>95</v>
      </c>
      <c r="K27" s="585">
        <v>0</v>
      </c>
      <c r="L27" s="584">
        <v>0</v>
      </c>
      <c r="M27" s="584">
        <v>0</v>
      </c>
      <c r="N27" s="586">
        <v>0</v>
      </c>
      <c r="O27" s="585">
        <v>0</v>
      </c>
      <c r="P27" s="584">
        <v>0</v>
      </c>
      <c r="Q27" s="584">
        <v>0</v>
      </c>
      <c r="R27" s="582">
        <v>0</v>
      </c>
      <c r="S27" s="583">
        <v>1803</v>
      </c>
      <c r="T27" s="582">
        <v>1182</v>
      </c>
    </row>
    <row r="28" spans="1:20" x14ac:dyDescent="0.3">
      <c r="A28" s="1665"/>
      <c r="B28" s="587" t="s">
        <v>140</v>
      </c>
      <c r="C28" s="585">
        <v>17373</v>
      </c>
      <c r="D28" s="584">
        <v>12691</v>
      </c>
      <c r="E28" s="584">
        <v>15333</v>
      </c>
      <c r="F28" s="586">
        <v>11217</v>
      </c>
      <c r="G28" s="585">
        <v>547</v>
      </c>
      <c r="H28" s="584">
        <v>280</v>
      </c>
      <c r="I28" s="584">
        <v>300</v>
      </c>
      <c r="J28" s="582">
        <v>170</v>
      </c>
      <c r="K28" s="585">
        <v>3750</v>
      </c>
      <c r="L28" s="584">
        <v>2301</v>
      </c>
      <c r="M28" s="584">
        <v>1509</v>
      </c>
      <c r="N28" s="586">
        <v>890</v>
      </c>
      <c r="O28" s="585">
        <v>53</v>
      </c>
      <c r="P28" s="584">
        <v>27</v>
      </c>
      <c r="Q28" s="584">
        <v>7</v>
      </c>
      <c r="R28" s="582">
        <v>3</v>
      </c>
      <c r="S28" s="583">
        <v>21723</v>
      </c>
      <c r="T28" s="582">
        <v>15299</v>
      </c>
    </row>
    <row r="29" spans="1:20" x14ac:dyDescent="0.3">
      <c r="A29" s="1665"/>
      <c r="B29" s="587" t="s">
        <v>141</v>
      </c>
      <c r="C29" s="585">
        <v>6849</v>
      </c>
      <c r="D29" s="584">
        <v>1823</v>
      </c>
      <c r="E29" s="584">
        <v>6588</v>
      </c>
      <c r="F29" s="586">
        <v>1782</v>
      </c>
      <c r="G29" s="585">
        <v>296</v>
      </c>
      <c r="H29" s="584">
        <v>80</v>
      </c>
      <c r="I29" s="584">
        <v>205</v>
      </c>
      <c r="J29" s="582">
        <v>55</v>
      </c>
      <c r="K29" s="585">
        <v>39</v>
      </c>
      <c r="L29" s="584">
        <v>3</v>
      </c>
      <c r="M29" s="584">
        <v>39</v>
      </c>
      <c r="N29" s="586">
        <v>3</v>
      </c>
      <c r="O29" s="585">
        <v>0</v>
      </c>
      <c r="P29" s="584">
        <v>0</v>
      </c>
      <c r="Q29" s="584">
        <v>0</v>
      </c>
      <c r="R29" s="582">
        <v>0</v>
      </c>
      <c r="S29" s="583">
        <v>7184</v>
      </c>
      <c r="T29" s="582">
        <v>1906</v>
      </c>
    </row>
    <row r="30" spans="1:20" x14ac:dyDescent="0.3">
      <c r="A30" s="1665"/>
      <c r="B30" s="587" t="s">
        <v>142</v>
      </c>
      <c r="C30" s="585">
        <v>986</v>
      </c>
      <c r="D30" s="584">
        <v>667</v>
      </c>
      <c r="E30" s="584">
        <v>960</v>
      </c>
      <c r="F30" s="457">
        <v>643</v>
      </c>
      <c r="G30" s="585">
        <v>73</v>
      </c>
      <c r="H30" s="584">
        <v>34</v>
      </c>
      <c r="I30" s="584">
        <v>44</v>
      </c>
      <c r="J30" s="582">
        <v>21</v>
      </c>
      <c r="K30" s="585">
        <v>12</v>
      </c>
      <c r="L30" s="584">
        <v>2</v>
      </c>
      <c r="M30" s="584">
        <v>11</v>
      </c>
      <c r="N30" s="586">
        <v>2</v>
      </c>
      <c r="O30" s="585">
        <v>0</v>
      </c>
      <c r="P30" s="584">
        <v>0</v>
      </c>
      <c r="Q30" s="584">
        <v>0</v>
      </c>
      <c r="R30" s="582">
        <v>0</v>
      </c>
      <c r="S30" s="583">
        <v>1071</v>
      </c>
      <c r="T30" s="582">
        <v>703</v>
      </c>
    </row>
    <row r="31" spans="1:20" x14ac:dyDescent="0.3">
      <c r="A31" s="1665"/>
      <c r="B31" s="587" t="s">
        <v>143</v>
      </c>
      <c r="C31" s="585">
        <v>325</v>
      </c>
      <c r="D31" s="584">
        <v>108</v>
      </c>
      <c r="E31" s="584">
        <v>295</v>
      </c>
      <c r="F31" s="586">
        <v>103</v>
      </c>
      <c r="G31" s="585">
        <v>10</v>
      </c>
      <c r="H31" s="584">
        <v>3</v>
      </c>
      <c r="I31" s="584">
        <v>9</v>
      </c>
      <c r="J31" s="582">
        <v>3</v>
      </c>
      <c r="K31" s="585">
        <v>361</v>
      </c>
      <c r="L31" s="584">
        <v>94</v>
      </c>
      <c r="M31" s="584">
        <v>123</v>
      </c>
      <c r="N31" s="586">
        <v>38</v>
      </c>
      <c r="O31" s="585">
        <v>0</v>
      </c>
      <c r="P31" s="584">
        <v>0</v>
      </c>
      <c r="Q31" s="584">
        <v>0</v>
      </c>
      <c r="R31" s="582">
        <v>0</v>
      </c>
      <c r="S31" s="583">
        <v>696</v>
      </c>
      <c r="T31" s="582">
        <v>205</v>
      </c>
    </row>
    <row r="32" spans="1:20" ht="15" thickBot="1" x14ac:dyDescent="0.35">
      <c r="A32" s="1668"/>
      <c r="B32" s="581" t="s">
        <v>144</v>
      </c>
      <c r="C32" s="579">
        <v>2379</v>
      </c>
      <c r="D32" s="578">
        <v>1789</v>
      </c>
      <c r="E32" s="578">
        <v>2277</v>
      </c>
      <c r="F32" s="580">
        <v>1707</v>
      </c>
      <c r="G32" s="579">
        <v>115</v>
      </c>
      <c r="H32" s="578">
        <v>73</v>
      </c>
      <c r="I32" s="578">
        <v>63</v>
      </c>
      <c r="J32" s="576">
        <v>43</v>
      </c>
      <c r="K32" s="579">
        <v>924</v>
      </c>
      <c r="L32" s="578">
        <v>829</v>
      </c>
      <c r="M32" s="578">
        <v>352</v>
      </c>
      <c r="N32" s="580">
        <v>312</v>
      </c>
      <c r="O32" s="579">
        <v>25</v>
      </c>
      <c r="P32" s="578">
        <v>14</v>
      </c>
      <c r="Q32" s="578">
        <v>0</v>
      </c>
      <c r="R32" s="576">
        <v>0</v>
      </c>
      <c r="S32" s="577">
        <v>3443</v>
      </c>
      <c r="T32" s="576">
        <v>2705</v>
      </c>
    </row>
    <row r="33" spans="1:20" x14ac:dyDescent="0.3">
      <c r="A33" s="1664">
        <v>2020</v>
      </c>
      <c r="B33" s="575" t="s">
        <v>138</v>
      </c>
      <c r="C33" s="573">
        <v>1186</v>
      </c>
      <c r="D33" s="572">
        <v>705</v>
      </c>
      <c r="E33" s="572">
        <v>1041</v>
      </c>
      <c r="F33" s="574">
        <v>621</v>
      </c>
      <c r="G33" s="573">
        <v>63</v>
      </c>
      <c r="H33" s="572">
        <v>36</v>
      </c>
      <c r="I33" s="572">
        <v>37</v>
      </c>
      <c r="J33" s="570">
        <v>23</v>
      </c>
      <c r="K33" s="573">
        <v>0</v>
      </c>
      <c r="L33" s="572">
        <v>0</v>
      </c>
      <c r="M33" s="572">
        <v>0</v>
      </c>
      <c r="N33" s="574">
        <v>0</v>
      </c>
      <c r="O33" s="573">
        <v>0</v>
      </c>
      <c r="P33" s="572">
        <v>0</v>
      </c>
      <c r="Q33" s="572">
        <v>0</v>
      </c>
      <c r="R33" s="570">
        <v>0</v>
      </c>
      <c r="S33" s="571">
        <f t="shared" ref="S33:T39" si="2">C33+G33+K33+O33</f>
        <v>1249</v>
      </c>
      <c r="T33" s="570">
        <f t="shared" si="2"/>
        <v>741</v>
      </c>
    </row>
    <row r="34" spans="1:20" x14ac:dyDescent="0.3">
      <c r="A34" s="1665"/>
      <c r="B34" s="569" t="s">
        <v>139</v>
      </c>
      <c r="C34" s="567">
        <v>1427</v>
      </c>
      <c r="D34" s="566">
        <v>1001</v>
      </c>
      <c r="E34" s="566">
        <v>1377</v>
      </c>
      <c r="F34" s="568">
        <v>970</v>
      </c>
      <c r="G34" s="567">
        <v>199</v>
      </c>
      <c r="H34" s="566">
        <v>121</v>
      </c>
      <c r="I34" s="566">
        <v>138</v>
      </c>
      <c r="J34" s="564">
        <v>87</v>
      </c>
      <c r="K34" s="567">
        <v>0</v>
      </c>
      <c r="L34" s="566">
        <v>0</v>
      </c>
      <c r="M34" s="566">
        <v>0</v>
      </c>
      <c r="N34" s="568">
        <v>0</v>
      </c>
      <c r="O34" s="567">
        <v>0</v>
      </c>
      <c r="P34" s="566">
        <v>0</v>
      </c>
      <c r="Q34" s="566">
        <v>0</v>
      </c>
      <c r="R34" s="564">
        <v>0</v>
      </c>
      <c r="S34" s="565">
        <f t="shared" si="2"/>
        <v>1626</v>
      </c>
      <c r="T34" s="564">
        <f t="shared" si="2"/>
        <v>1122</v>
      </c>
    </row>
    <row r="35" spans="1:20" x14ac:dyDescent="0.3">
      <c r="A35" s="1665"/>
      <c r="B35" s="569" t="s">
        <v>140</v>
      </c>
      <c r="C35" s="567">
        <v>16868</v>
      </c>
      <c r="D35" s="566">
        <v>12426</v>
      </c>
      <c r="E35" s="566">
        <v>14575</v>
      </c>
      <c r="F35" s="568">
        <v>10651</v>
      </c>
      <c r="G35" s="567">
        <v>460</v>
      </c>
      <c r="H35" s="566">
        <v>250</v>
      </c>
      <c r="I35" s="566">
        <v>284</v>
      </c>
      <c r="J35" s="564">
        <v>164</v>
      </c>
      <c r="K35" s="567">
        <v>3208</v>
      </c>
      <c r="L35" s="566">
        <v>1929</v>
      </c>
      <c r="M35" s="566">
        <v>1393</v>
      </c>
      <c r="N35" s="568">
        <v>835</v>
      </c>
      <c r="O35" s="567">
        <v>44</v>
      </c>
      <c r="P35" s="566">
        <v>19</v>
      </c>
      <c r="Q35" s="566">
        <v>6</v>
      </c>
      <c r="R35" s="564">
        <v>2</v>
      </c>
      <c r="S35" s="565">
        <f t="shared" si="2"/>
        <v>20580</v>
      </c>
      <c r="T35" s="564">
        <f t="shared" si="2"/>
        <v>14624</v>
      </c>
    </row>
    <row r="36" spans="1:20" x14ac:dyDescent="0.3">
      <c r="A36" s="1665"/>
      <c r="B36" s="569" t="s">
        <v>141</v>
      </c>
      <c r="C36" s="567">
        <v>6720</v>
      </c>
      <c r="D36" s="566">
        <v>1755</v>
      </c>
      <c r="E36" s="566">
        <v>6434</v>
      </c>
      <c r="F36" s="568">
        <v>1697</v>
      </c>
      <c r="G36" s="567">
        <v>281</v>
      </c>
      <c r="H36" s="566">
        <v>86</v>
      </c>
      <c r="I36" s="566">
        <v>195</v>
      </c>
      <c r="J36" s="564">
        <v>66</v>
      </c>
      <c r="K36" s="567">
        <v>39</v>
      </c>
      <c r="L36" s="566">
        <v>6</v>
      </c>
      <c r="M36" s="566">
        <v>37</v>
      </c>
      <c r="N36" s="568">
        <v>6</v>
      </c>
      <c r="O36" s="567">
        <v>0</v>
      </c>
      <c r="P36" s="566">
        <v>0</v>
      </c>
      <c r="Q36" s="566">
        <v>0</v>
      </c>
      <c r="R36" s="564">
        <v>0</v>
      </c>
      <c r="S36" s="565">
        <f t="shared" si="2"/>
        <v>7040</v>
      </c>
      <c r="T36" s="564">
        <f t="shared" si="2"/>
        <v>1847</v>
      </c>
    </row>
    <row r="37" spans="1:20" x14ac:dyDescent="0.3">
      <c r="A37" s="1665"/>
      <c r="B37" s="569" t="s">
        <v>142</v>
      </c>
      <c r="C37" s="567">
        <v>1021</v>
      </c>
      <c r="D37" s="566">
        <v>695</v>
      </c>
      <c r="E37" s="566">
        <v>961</v>
      </c>
      <c r="F37" s="438">
        <v>650</v>
      </c>
      <c r="G37" s="567">
        <v>77</v>
      </c>
      <c r="H37" s="566">
        <v>48</v>
      </c>
      <c r="I37" s="566">
        <v>48</v>
      </c>
      <c r="J37" s="564">
        <v>32</v>
      </c>
      <c r="K37" s="567">
        <v>9</v>
      </c>
      <c r="L37" s="566">
        <v>2</v>
      </c>
      <c r="M37" s="566">
        <v>9</v>
      </c>
      <c r="N37" s="568">
        <v>2</v>
      </c>
      <c r="O37" s="567">
        <v>0</v>
      </c>
      <c r="P37" s="566">
        <v>0</v>
      </c>
      <c r="Q37" s="566">
        <v>0</v>
      </c>
      <c r="R37" s="564">
        <v>0</v>
      </c>
      <c r="S37" s="565">
        <f t="shared" si="2"/>
        <v>1107</v>
      </c>
      <c r="T37" s="564">
        <f t="shared" si="2"/>
        <v>745</v>
      </c>
    </row>
    <row r="38" spans="1:20" x14ac:dyDescent="0.3">
      <c r="A38" s="1665"/>
      <c r="B38" s="569" t="s">
        <v>143</v>
      </c>
      <c r="C38" s="567">
        <v>343</v>
      </c>
      <c r="D38" s="566">
        <v>99</v>
      </c>
      <c r="E38" s="566">
        <v>299</v>
      </c>
      <c r="F38" s="568">
        <v>90</v>
      </c>
      <c r="G38" s="567">
        <v>13</v>
      </c>
      <c r="H38" s="566">
        <v>4</v>
      </c>
      <c r="I38" s="566">
        <v>10</v>
      </c>
      <c r="J38" s="564">
        <v>3</v>
      </c>
      <c r="K38" s="567">
        <v>269</v>
      </c>
      <c r="L38" s="566">
        <v>76</v>
      </c>
      <c r="M38" s="566">
        <v>67</v>
      </c>
      <c r="N38" s="568">
        <v>21</v>
      </c>
      <c r="O38" s="567">
        <v>0</v>
      </c>
      <c r="P38" s="566">
        <v>0</v>
      </c>
      <c r="Q38" s="566">
        <v>0</v>
      </c>
      <c r="R38" s="564">
        <v>0</v>
      </c>
      <c r="S38" s="565">
        <f t="shared" si="2"/>
        <v>625</v>
      </c>
      <c r="T38" s="564">
        <f t="shared" si="2"/>
        <v>179</v>
      </c>
    </row>
    <row r="39" spans="1:20" ht="15" thickBot="1" x14ac:dyDescent="0.35">
      <c r="A39" s="1666"/>
      <c r="B39" s="563" t="s">
        <v>144</v>
      </c>
      <c r="C39" s="561">
        <v>2716</v>
      </c>
      <c r="D39" s="560">
        <v>2021</v>
      </c>
      <c r="E39" s="560">
        <v>2454</v>
      </c>
      <c r="F39" s="562">
        <v>1830</v>
      </c>
      <c r="G39" s="561">
        <v>106</v>
      </c>
      <c r="H39" s="560">
        <v>68</v>
      </c>
      <c r="I39" s="560">
        <v>43</v>
      </c>
      <c r="J39" s="558">
        <v>35</v>
      </c>
      <c r="K39" s="561">
        <v>590</v>
      </c>
      <c r="L39" s="560">
        <v>521</v>
      </c>
      <c r="M39" s="560">
        <v>253</v>
      </c>
      <c r="N39" s="562">
        <v>226</v>
      </c>
      <c r="O39" s="561">
        <v>19</v>
      </c>
      <c r="P39" s="560">
        <v>11</v>
      </c>
      <c r="Q39" s="560">
        <v>2</v>
      </c>
      <c r="R39" s="558">
        <v>1</v>
      </c>
      <c r="S39" s="559">
        <f t="shared" si="2"/>
        <v>3431</v>
      </c>
      <c r="T39" s="558">
        <f t="shared" si="2"/>
        <v>2621</v>
      </c>
    </row>
  </sheetData>
  <mergeCells count="16">
    <mergeCell ref="A33:A39"/>
    <mergeCell ref="A1:T1"/>
    <mergeCell ref="A5:A11"/>
    <mergeCell ref="A2:A4"/>
    <mergeCell ref="A12:A18"/>
    <mergeCell ref="A19:A25"/>
    <mergeCell ref="A26:A32"/>
    <mergeCell ref="B2:B4"/>
    <mergeCell ref="C2:J2"/>
    <mergeCell ref="K2:R2"/>
    <mergeCell ref="S2:S4"/>
    <mergeCell ref="T2:T4"/>
    <mergeCell ref="C3:F3"/>
    <mergeCell ref="G3:J3"/>
    <mergeCell ref="K3:N3"/>
    <mergeCell ref="O3:R3"/>
  </mergeCells>
  <pageMargins left="0.7" right="0.7" top="0.75" bottom="0.75" header="0.3" footer="0.3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R162"/>
  <sheetViews>
    <sheetView workbookViewId="0">
      <selection sqref="A1:R1"/>
    </sheetView>
  </sheetViews>
  <sheetFormatPr defaultColWidth="9.109375" defaultRowHeight="14.4" x14ac:dyDescent="0.3"/>
  <cols>
    <col min="1" max="1" width="9.109375" style="367"/>
    <col min="2" max="2" width="25" style="367" bestFit="1" customWidth="1"/>
    <col min="3" max="16384" width="9.109375" style="367"/>
  </cols>
  <sheetData>
    <row r="1" spans="1:18" ht="15" thickBot="1" x14ac:dyDescent="0.35">
      <c r="A1" s="1625" t="s">
        <v>978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/>
      <c r="O1" s="1625"/>
      <c r="P1" s="1625"/>
      <c r="Q1" s="1625"/>
      <c r="R1" s="1625"/>
    </row>
    <row r="2" spans="1:18" ht="15" thickBot="1" x14ac:dyDescent="0.35">
      <c r="A2" s="1650" t="s">
        <v>629</v>
      </c>
      <c r="B2" s="713" t="s">
        <v>156</v>
      </c>
      <c r="C2" s="1640" t="s">
        <v>122</v>
      </c>
      <c r="D2" s="1639"/>
      <c r="E2" s="1639"/>
      <c r="F2" s="1641"/>
      <c r="G2" s="1640" t="s">
        <v>124</v>
      </c>
      <c r="H2" s="1639"/>
      <c r="I2" s="1639"/>
      <c r="J2" s="1641"/>
      <c r="K2" s="1640" t="s">
        <v>125</v>
      </c>
      <c r="L2" s="1639"/>
      <c r="M2" s="1639"/>
      <c r="N2" s="1641"/>
      <c r="O2" s="1680" t="s">
        <v>116</v>
      </c>
      <c r="P2" s="1682" t="s">
        <v>157</v>
      </c>
      <c r="Q2" s="1682" t="s">
        <v>158</v>
      </c>
      <c r="R2" s="1674" t="s">
        <v>159</v>
      </c>
    </row>
    <row r="3" spans="1:18" ht="29.4" thickBot="1" x14ac:dyDescent="0.35">
      <c r="A3" s="1679"/>
      <c r="B3" s="712" t="s">
        <v>149</v>
      </c>
      <c r="C3" s="711" t="s">
        <v>150</v>
      </c>
      <c r="D3" s="488" t="s">
        <v>117</v>
      </c>
      <c r="E3" s="488" t="s">
        <v>151</v>
      </c>
      <c r="F3" s="487" t="s">
        <v>117</v>
      </c>
      <c r="G3" s="711" t="s">
        <v>150</v>
      </c>
      <c r="H3" s="488" t="s">
        <v>117</v>
      </c>
      <c r="I3" s="488" t="s">
        <v>151</v>
      </c>
      <c r="J3" s="487" t="s">
        <v>117</v>
      </c>
      <c r="K3" s="711" t="s">
        <v>150</v>
      </c>
      <c r="L3" s="488" t="s">
        <v>117</v>
      </c>
      <c r="M3" s="488" t="s">
        <v>151</v>
      </c>
      <c r="N3" s="487" t="s">
        <v>117</v>
      </c>
      <c r="O3" s="1681"/>
      <c r="P3" s="1683"/>
      <c r="Q3" s="1683"/>
      <c r="R3" s="1678"/>
    </row>
    <row r="4" spans="1:18" x14ac:dyDescent="0.3">
      <c r="A4" s="1645">
        <v>2016</v>
      </c>
      <c r="B4" s="621" t="s">
        <v>62</v>
      </c>
      <c r="C4" s="706">
        <v>2624</v>
      </c>
      <c r="D4" s="705">
        <v>1852</v>
      </c>
      <c r="E4" s="705">
        <v>365</v>
      </c>
      <c r="F4" s="704">
        <v>216</v>
      </c>
      <c r="G4" s="706">
        <v>3191</v>
      </c>
      <c r="H4" s="705">
        <v>2121</v>
      </c>
      <c r="I4" s="705">
        <v>517</v>
      </c>
      <c r="J4" s="704">
        <v>362</v>
      </c>
      <c r="K4" s="706">
        <v>296</v>
      </c>
      <c r="L4" s="702">
        <v>179</v>
      </c>
      <c r="M4" s="702">
        <v>174</v>
      </c>
      <c r="N4" s="710">
        <v>91</v>
      </c>
      <c r="O4" s="703">
        <v>7167</v>
      </c>
      <c r="P4" s="702">
        <v>4821</v>
      </c>
      <c r="Q4" s="709">
        <v>0.13718059144415734</v>
      </c>
      <c r="R4" s="700">
        <v>0.67266638760987862</v>
      </c>
    </row>
    <row r="5" spans="1:18" x14ac:dyDescent="0.3">
      <c r="A5" s="1646"/>
      <c r="B5" s="621" t="s">
        <v>103</v>
      </c>
      <c r="C5" s="619">
        <v>530</v>
      </c>
      <c r="D5" s="616">
        <v>435</v>
      </c>
      <c r="E5" s="616">
        <v>1618</v>
      </c>
      <c r="F5" s="618">
        <v>1283</v>
      </c>
      <c r="G5" s="619">
        <v>195</v>
      </c>
      <c r="H5" s="616">
        <v>137</v>
      </c>
      <c r="I5" s="616">
        <v>1857</v>
      </c>
      <c r="J5" s="618">
        <v>1516</v>
      </c>
      <c r="K5" s="619">
        <v>0</v>
      </c>
      <c r="L5" s="616">
        <v>0</v>
      </c>
      <c r="M5" s="616">
        <v>46</v>
      </c>
      <c r="N5" s="618">
        <v>29</v>
      </c>
      <c r="O5" s="691">
        <v>4246</v>
      </c>
      <c r="P5" s="613">
        <v>3400</v>
      </c>
      <c r="Q5" s="525">
        <v>8.1270935017705048E-2</v>
      </c>
      <c r="R5" s="336">
        <v>0.80075365049458314</v>
      </c>
    </row>
    <row r="6" spans="1:18" x14ac:dyDescent="0.3">
      <c r="A6" s="1646"/>
      <c r="B6" s="620" t="s">
        <v>50</v>
      </c>
      <c r="C6" s="619">
        <v>1936</v>
      </c>
      <c r="D6" s="616">
        <v>680</v>
      </c>
      <c r="E6" s="616">
        <v>0</v>
      </c>
      <c r="F6" s="618">
        <v>0</v>
      </c>
      <c r="G6" s="619">
        <v>1824</v>
      </c>
      <c r="H6" s="616">
        <v>670</v>
      </c>
      <c r="I6" s="616">
        <v>0</v>
      </c>
      <c r="J6" s="618">
        <v>0</v>
      </c>
      <c r="K6" s="619">
        <v>137</v>
      </c>
      <c r="L6" s="616">
        <v>56</v>
      </c>
      <c r="M6" s="616">
        <v>67</v>
      </c>
      <c r="N6" s="618">
        <v>22</v>
      </c>
      <c r="O6" s="691">
        <v>3964</v>
      </c>
      <c r="P6" s="613">
        <v>1428</v>
      </c>
      <c r="Q6" s="525">
        <v>7.5873289309981815E-2</v>
      </c>
      <c r="R6" s="336">
        <v>0.36024217961654892</v>
      </c>
    </row>
    <row r="7" spans="1:18" x14ac:dyDescent="0.3">
      <c r="A7" s="1646"/>
      <c r="B7" s="620" t="s">
        <v>52</v>
      </c>
      <c r="C7" s="619">
        <v>1293</v>
      </c>
      <c r="D7" s="616">
        <v>401</v>
      </c>
      <c r="E7" s="616">
        <v>123</v>
      </c>
      <c r="F7" s="618">
        <v>45</v>
      </c>
      <c r="G7" s="619">
        <v>1597</v>
      </c>
      <c r="H7" s="616">
        <v>570</v>
      </c>
      <c r="I7" s="616">
        <v>283</v>
      </c>
      <c r="J7" s="618">
        <v>117</v>
      </c>
      <c r="K7" s="619">
        <v>86</v>
      </c>
      <c r="L7" s="616">
        <v>28</v>
      </c>
      <c r="M7" s="616">
        <v>45</v>
      </c>
      <c r="N7" s="618">
        <v>9</v>
      </c>
      <c r="O7" s="691">
        <v>3427</v>
      </c>
      <c r="P7" s="613">
        <v>1170</v>
      </c>
      <c r="Q7" s="525">
        <v>6.5594793760168441E-2</v>
      </c>
      <c r="R7" s="336">
        <v>0.34140647796906914</v>
      </c>
    </row>
    <row r="8" spans="1:18" x14ac:dyDescent="0.3">
      <c r="A8" s="1646"/>
      <c r="B8" s="620" t="s">
        <v>64</v>
      </c>
      <c r="C8" s="619">
        <v>1179</v>
      </c>
      <c r="D8" s="616">
        <v>944</v>
      </c>
      <c r="E8" s="616">
        <v>306</v>
      </c>
      <c r="F8" s="618">
        <v>220</v>
      </c>
      <c r="G8" s="619">
        <v>1102</v>
      </c>
      <c r="H8" s="616">
        <v>897</v>
      </c>
      <c r="I8" s="616">
        <v>386</v>
      </c>
      <c r="J8" s="618">
        <v>273</v>
      </c>
      <c r="K8" s="619">
        <v>54</v>
      </c>
      <c r="L8" s="616">
        <v>37</v>
      </c>
      <c r="M8" s="616">
        <v>37</v>
      </c>
      <c r="N8" s="618">
        <v>25</v>
      </c>
      <c r="O8" s="691">
        <v>3064</v>
      </c>
      <c r="P8" s="613">
        <v>2396</v>
      </c>
      <c r="Q8" s="525">
        <v>5.8646760455545982E-2</v>
      </c>
      <c r="R8" s="336">
        <v>0.78198433420365532</v>
      </c>
    </row>
    <row r="9" spans="1:18" x14ac:dyDescent="0.3">
      <c r="A9" s="1646"/>
      <c r="B9" s="620" t="s">
        <v>42</v>
      </c>
      <c r="C9" s="619">
        <v>1257</v>
      </c>
      <c r="D9" s="616">
        <v>866</v>
      </c>
      <c r="E9" s="616">
        <v>139</v>
      </c>
      <c r="F9" s="618">
        <v>103</v>
      </c>
      <c r="G9" s="619">
        <v>1203</v>
      </c>
      <c r="H9" s="616">
        <v>799</v>
      </c>
      <c r="I9" s="616">
        <v>238</v>
      </c>
      <c r="J9" s="618">
        <v>177</v>
      </c>
      <c r="K9" s="619">
        <v>50</v>
      </c>
      <c r="L9" s="616">
        <v>29</v>
      </c>
      <c r="M9" s="616">
        <v>24</v>
      </c>
      <c r="N9" s="618">
        <v>11</v>
      </c>
      <c r="O9" s="691">
        <v>2911</v>
      </c>
      <c r="P9" s="613">
        <v>1985</v>
      </c>
      <c r="Q9" s="525">
        <v>5.5718250550291892E-2</v>
      </c>
      <c r="R9" s="336">
        <v>0.68189625558227418</v>
      </c>
    </row>
    <row r="10" spans="1:18" x14ac:dyDescent="0.3">
      <c r="A10" s="1646"/>
      <c r="B10" s="620" t="s">
        <v>66</v>
      </c>
      <c r="C10" s="619">
        <v>1012</v>
      </c>
      <c r="D10" s="616">
        <v>753</v>
      </c>
      <c r="E10" s="616">
        <v>252</v>
      </c>
      <c r="F10" s="618">
        <v>161</v>
      </c>
      <c r="G10" s="619">
        <v>1089</v>
      </c>
      <c r="H10" s="616">
        <v>801</v>
      </c>
      <c r="I10" s="616">
        <v>422</v>
      </c>
      <c r="J10" s="618">
        <v>296</v>
      </c>
      <c r="K10" s="619">
        <v>56</v>
      </c>
      <c r="L10" s="616">
        <v>29</v>
      </c>
      <c r="M10" s="616">
        <v>22</v>
      </c>
      <c r="N10" s="618">
        <v>16</v>
      </c>
      <c r="O10" s="691">
        <v>2853</v>
      </c>
      <c r="P10" s="613">
        <v>2056</v>
      </c>
      <c r="Q10" s="525">
        <v>5.4608096468561587E-2</v>
      </c>
      <c r="R10" s="336">
        <v>0.72064493515597616</v>
      </c>
    </row>
    <row r="11" spans="1:18" x14ac:dyDescent="0.3">
      <c r="A11" s="1646"/>
      <c r="B11" s="620" t="s">
        <v>48</v>
      </c>
      <c r="C11" s="619">
        <v>1098</v>
      </c>
      <c r="D11" s="616">
        <v>684</v>
      </c>
      <c r="E11" s="616">
        <v>205</v>
      </c>
      <c r="F11" s="618">
        <v>119</v>
      </c>
      <c r="G11" s="619">
        <v>1060</v>
      </c>
      <c r="H11" s="616">
        <v>669</v>
      </c>
      <c r="I11" s="616">
        <v>363</v>
      </c>
      <c r="J11" s="618">
        <v>196</v>
      </c>
      <c r="K11" s="619">
        <v>49</v>
      </c>
      <c r="L11" s="616">
        <v>33</v>
      </c>
      <c r="M11" s="616">
        <v>27</v>
      </c>
      <c r="N11" s="618">
        <v>17</v>
      </c>
      <c r="O11" s="691">
        <v>2802</v>
      </c>
      <c r="P11" s="613">
        <v>1718</v>
      </c>
      <c r="Q11" s="525">
        <v>5.3631926500143555E-2</v>
      </c>
      <c r="R11" s="336">
        <v>0.61313347608850821</v>
      </c>
    </row>
    <row r="12" spans="1:18" x14ac:dyDescent="0.3">
      <c r="A12" s="1646"/>
      <c r="B12" s="620" t="s">
        <v>46</v>
      </c>
      <c r="C12" s="619">
        <v>1320</v>
      </c>
      <c r="D12" s="616">
        <v>1040</v>
      </c>
      <c r="E12" s="616">
        <v>266</v>
      </c>
      <c r="F12" s="618">
        <v>209</v>
      </c>
      <c r="G12" s="619">
        <v>888</v>
      </c>
      <c r="H12" s="616">
        <v>689</v>
      </c>
      <c r="I12" s="616">
        <v>263</v>
      </c>
      <c r="J12" s="618">
        <v>213</v>
      </c>
      <c r="K12" s="619">
        <v>32</v>
      </c>
      <c r="L12" s="616">
        <v>26</v>
      </c>
      <c r="M12" s="616">
        <v>22</v>
      </c>
      <c r="N12" s="618">
        <v>17</v>
      </c>
      <c r="O12" s="691">
        <v>2791</v>
      </c>
      <c r="P12" s="613">
        <v>2194</v>
      </c>
      <c r="Q12" s="525">
        <v>5.3421380036367115E-2</v>
      </c>
      <c r="R12" s="336">
        <v>0.78609817269795768</v>
      </c>
    </row>
    <row r="13" spans="1:18" x14ac:dyDescent="0.3">
      <c r="A13" s="1646"/>
      <c r="B13" s="620" t="s">
        <v>78</v>
      </c>
      <c r="C13" s="619">
        <v>1179</v>
      </c>
      <c r="D13" s="616">
        <v>428</v>
      </c>
      <c r="E13" s="616">
        <v>160</v>
      </c>
      <c r="F13" s="618">
        <v>87</v>
      </c>
      <c r="G13" s="619">
        <v>1138</v>
      </c>
      <c r="H13" s="616">
        <v>419</v>
      </c>
      <c r="I13" s="616">
        <v>175</v>
      </c>
      <c r="J13" s="618">
        <v>73</v>
      </c>
      <c r="K13" s="619">
        <v>72</v>
      </c>
      <c r="L13" s="616">
        <v>23</v>
      </c>
      <c r="M13" s="616">
        <v>23</v>
      </c>
      <c r="N13" s="618">
        <v>5</v>
      </c>
      <c r="O13" s="691">
        <v>2747</v>
      </c>
      <c r="P13" s="613">
        <v>1035</v>
      </c>
      <c r="Q13" s="525">
        <v>5.2579194181261363E-2</v>
      </c>
      <c r="R13" s="336">
        <v>0.37677466326902076</v>
      </c>
    </row>
    <row r="14" spans="1:18" x14ac:dyDescent="0.3">
      <c r="A14" s="1646"/>
      <c r="B14" s="620" t="s">
        <v>152</v>
      </c>
      <c r="C14" s="619">
        <v>692</v>
      </c>
      <c r="D14" s="616">
        <v>555</v>
      </c>
      <c r="E14" s="616">
        <v>224</v>
      </c>
      <c r="F14" s="618">
        <v>186</v>
      </c>
      <c r="G14" s="619">
        <v>514</v>
      </c>
      <c r="H14" s="616">
        <v>398</v>
      </c>
      <c r="I14" s="616">
        <v>417</v>
      </c>
      <c r="J14" s="618">
        <v>379</v>
      </c>
      <c r="K14" s="619">
        <v>20</v>
      </c>
      <c r="L14" s="616">
        <v>15</v>
      </c>
      <c r="M14" s="616">
        <v>33</v>
      </c>
      <c r="N14" s="618">
        <v>19</v>
      </c>
      <c r="O14" s="691">
        <v>1900</v>
      </c>
      <c r="P14" s="613">
        <v>1552</v>
      </c>
      <c r="Q14" s="525">
        <v>3.6367116470475642E-2</v>
      </c>
      <c r="R14" s="336">
        <v>0.81684210526315792</v>
      </c>
    </row>
    <row r="15" spans="1:18" x14ac:dyDescent="0.3">
      <c r="A15" s="1646"/>
      <c r="B15" s="620" t="s">
        <v>68</v>
      </c>
      <c r="C15" s="619">
        <v>657</v>
      </c>
      <c r="D15" s="616">
        <v>466</v>
      </c>
      <c r="E15" s="616">
        <v>72</v>
      </c>
      <c r="F15" s="618">
        <v>39</v>
      </c>
      <c r="G15" s="619">
        <v>962</v>
      </c>
      <c r="H15" s="616">
        <v>679</v>
      </c>
      <c r="I15" s="616">
        <v>96</v>
      </c>
      <c r="J15" s="618">
        <v>72</v>
      </c>
      <c r="K15" s="619">
        <v>58</v>
      </c>
      <c r="L15" s="616">
        <v>32</v>
      </c>
      <c r="M15" s="616">
        <v>37</v>
      </c>
      <c r="N15" s="618">
        <v>20</v>
      </c>
      <c r="O15" s="691">
        <v>1882</v>
      </c>
      <c r="P15" s="613">
        <v>1308</v>
      </c>
      <c r="Q15" s="525">
        <v>3.602258589338693E-2</v>
      </c>
      <c r="R15" s="336">
        <v>0.69500531349628059</v>
      </c>
    </row>
    <row r="16" spans="1:18" x14ac:dyDescent="0.3">
      <c r="A16" s="1646"/>
      <c r="B16" s="620" t="s">
        <v>70</v>
      </c>
      <c r="C16" s="619">
        <v>904</v>
      </c>
      <c r="D16" s="616">
        <v>688</v>
      </c>
      <c r="E16" s="616">
        <v>213</v>
      </c>
      <c r="F16" s="618">
        <v>154</v>
      </c>
      <c r="G16" s="619">
        <v>581</v>
      </c>
      <c r="H16" s="616">
        <v>433</v>
      </c>
      <c r="I16" s="616">
        <v>152</v>
      </c>
      <c r="J16" s="618">
        <v>112</v>
      </c>
      <c r="K16" s="619">
        <v>22</v>
      </c>
      <c r="L16" s="616">
        <v>12</v>
      </c>
      <c r="M16" s="616">
        <v>6</v>
      </c>
      <c r="N16" s="618">
        <v>3</v>
      </c>
      <c r="O16" s="691">
        <v>1878</v>
      </c>
      <c r="P16" s="613">
        <v>1402</v>
      </c>
      <c r="Q16" s="525">
        <v>3.594602354292277E-2</v>
      </c>
      <c r="R16" s="336">
        <v>0.74653887113951012</v>
      </c>
    </row>
    <row r="17" spans="1:18" x14ac:dyDescent="0.3">
      <c r="A17" s="1646"/>
      <c r="B17" s="620" t="s">
        <v>58</v>
      </c>
      <c r="C17" s="619">
        <v>647</v>
      </c>
      <c r="D17" s="616">
        <v>528</v>
      </c>
      <c r="E17" s="616">
        <v>195</v>
      </c>
      <c r="F17" s="618">
        <v>162</v>
      </c>
      <c r="G17" s="619">
        <v>502</v>
      </c>
      <c r="H17" s="616">
        <v>391</v>
      </c>
      <c r="I17" s="616">
        <v>245</v>
      </c>
      <c r="J17" s="618">
        <v>209</v>
      </c>
      <c r="K17" s="619">
        <v>24</v>
      </c>
      <c r="L17" s="616">
        <v>15</v>
      </c>
      <c r="M17" s="616">
        <v>24</v>
      </c>
      <c r="N17" s="618">
        <v>15</v>
      </c>
      <c r="O17" s="691">
        <v>1637</v>
      </c>
      <c r="P17" s="613">
        <v>1320</v>
      </c>
      <c r="Q17" s="525">
        <v>3.1333141927457175E-2</v>
      </c>
      <c r="R17" s="336">
        <v>0.80635308491142332</v>
      </c>
    </row>
    <row r="18" spans="1:18" x14ac:dyDescent="0.3">
      <c r="A18" s="1646"/>
      <c r="B18" s="620" t="s">
        <v>87</v>
      </c>
      <c r="C18" s="619">
        <v>277</v>
      </c>
      <c r="D18" s="616">
        <v>173</v>
      </c>
      <c r="E18" s="616">
        <v>180</v>
      </c>
      <c r="F18" s="618">
        <v>99</v>
      </c>
      <c r="G18" s="619">
        <v>328</v>
      </c>
      <c r="H18" s="616">
        <v>186</v>
      </c>
      <c r="I18" s="616">
        <v>380</v>
      </c>
      <c r="J18" s="618">
        <v>230</v>
      </c>
      <c r="K18" s="619">
        <v>18</v>
      </c>
      <c r="L18" s="616">
        <v>6</v>
      </c>
      <c r="M18" s="616">
        <v>16</v>
      </c>
      <c r="N18" s="618">
        <v>8</v>
      </c>
      <c r="O18" s="691">
        <v>1199</v>
      </c>
      <c r="P18" s="613">
        <v>702</v>
      </c>
      <c r="Q18" s="525">
        <v>2.2949564551631736E-2</v>
      </c>
      <c r="R18" s="336">
        <v>0.58548790658882399</v>
      </c>
    </row>
    <row r="19" spans="1:18" x14ac:dyDescent="0.3">
      <c r="A19" s="1646"/>
      <c r="B19" s="620" t="s">
        <v>54</v>
      </c>
      <c r="C19" s="619">
        <v>421</v>
      </c>
      <c r="D19" s="616">
        <v>191</v>
      </c>
      <c r="E19" s="616">
        <v>129</v>
      </c>
      <c r="F19" s="618">
        <v>36</v>
      </c>
      <c r="G19" s="619">
        <v>454</v>
      </c>
      <c r="H19" s="616">
        <v>231</v>
      </c>
      <c r="I19" s="616">
        <v>149</v>
      </c>
      <c r="J19" s="618">
        <v>68</v>
      </c>
      <c r="K19" s="619">
        <v>13</v>
      </c>
      <c r="L19" s="616">
        <v>3</v>
      </c>
      <c r="M19" s="616">
        <v>14</v>
      </c>
      <c r="N19" s="618">
        <v>6</v>
      </c>
      <c r="O19" s="691">
        <v>1180</v>
      </c>
      <c r="P19" s="613">
        <v>535</v>
      </c>
      <c r="Q19" s="525">
        <v>2.2585893386926979E-2</v>
      </c>
      <c r="R19" s="336">
        <v>0.45338983050847459</v>
      </c>
    </row>
    <row r="20" spans="1:18" x14ac:dyDescent="0.3">
      <c r="A20" s="1646"/>
      <c r="B20" s="620" t="s">
        <v>97</v>
      </c>
      <c r="C20" s="619">
        <v>125</v>
      </c>
      <c r="D20" s="616">
        <v>72</v>
      </c>
      <c r="E20" s="616">
        <v>510</v>
      </c>
      <c r="F20" s="618">
        <v>335</v>
      </c>
      <c r="G20" s="619">
        <v>113</v>
      </c>
      <c r="H20" s="616">
        <v>73</v>
      </c>
      <c r="I20" s="616">
        <v>332</v>
      </c>
      <c r="J20" s="618">
        <v>238</v>
      </c>
      <c r="K20" s="619">
        <v>0</v>
      </c>
      <c r="L20" s="616">
        <v>0</v>
      </c>
      <c r="M20" s="616">
        <v>0</v>
      </c>
      <c r="N20" s="618">
        <v>0</v>
      </c>
      <c r="O20" s="691">
        <v>1080</v>
      </c>
      <c r="P20" s="613">
        <v>718</v>
      </c>
      <c r="Q20" s="525">
        <v>2.0671834625322998E-2</v>
      </c>
      <c r="R20" s="336">
        <v>0.66481481481481486</v>
      </c>
    </row>
    <row r="21" spans="1:18" x14ac:dyDescent="0.3">
      <c r="A21" s="1646"/>
      <c r="B21" s="620" t="s">
        <v>56</v>
      </c>
      <c r="C21" s="619">
        <v>423</v>
      </c>
      <c r="D21" s="616">
        <v>322</v>
      </c>
      <c r="E21" s="616">
        <v>112</v>
      </c>
      <c r="F21" s="618">
        <v>63</v>
      </c>
      <c r="G21" s="619">
        <v>277</v>
      </c>
      <c r="H21" s="616">
        <v>167</v>
      </c>
      <c r="I21" s="616">
        <v>180</v>
      </c>
      <c r="J21" s="618">
        <v>132</v>
      </c>
      <c r="K21" s="619">
        <v>12</v>
      </c>
      <c r="L21" s="616">
        <v>6</v>
      </c>
      <c r="M21" s="616">
        <v>1</v>
      </c>
      <c r="N21" s="618">
        <v>0</v>
      </c>
      <c r="O21" s="691">
        <v>1005</v>
      </c>
      <c r="P21" s="613">
        <v>690</v>
      </c>
      <c r="Q21" s="525">
        <v>1.923629055412001E-2</v>
      </c>
      <c r="R21" s="336">
        <v>0.68656716417910446</v>
      </c>
    </row>
    <row r="22" spans="1:18" x14ac:dyDescent="0.3">
      <c r="A22" s="1646"/>
      <c r="B22" s="622" t="s">
        <v>95</v>
      </c>
      <c r="C22" s="619">
        <v>55</v>
      </c>
      <c r="D22" s="616">
        <v>35</v>
      </c>
      <c r="E22" s="616">
        <v>438</v>
      </c>
      <c r="F22" s="618">
        <v>226</v>
      </c>
      <c r="G22" s="619">
        <v>60</v>
      </c>
      <c r="H22" s="616">
        <v>39</v>
      </c>
      <c r="I22" s="616">
        <v>410</v>
      </c>
      <c r="J22" s="618">
        <v>255</v>
      </c>
      <c r="K22" s="619">
        <v>0</v>
      </c>
      <c r="L22" s="616">
        <v>0</v>
      </c>
      <c r="M22" s="616">
        <v>0</v>
      </c>
      <c r="N22" s="618">
        <v>0</v>
      </c>
      <c r="O22" s="691">
        <v>963</v>
      </c>
      <c r="P22" s="613">
        <v>555</v>
      </c>
      <c r="Q22" s="525">
        <v>1.8432385874246341E-2</v>
      </c>
      <c r="R22" s="336">
        <v>0.57632398753894076</v>
      </c>
    </row>
    <row r="23" spans="1:18" x14ac:dyDescent="0.3">
      <c r="A23" s="1646"/>
      <c r="B23" s="620" t="s">
        <v>91</v>
      </c>
      <c r="C23" s="619">
        <v>105</v>
      </c>
      <c r="D23" s="616">
        <v>31</v>
      </c>
      <c r="E23" s="616">
        <v>132</v>
      </c>
      <c r="F23" s="618">
        <v>33</v>
      </c>
      <c r="G23" s="619">
        <v>226</v>
      </c>
      <c r="H23" s="616">
        <v>60</v>
      </c>
      <c r="I23" s="616">
        <v>172</v>
      </c>
      <c r="J23" s="618">
        <v>56</v>
      </c>
      <c r="K23" s="619">
        <v>0</v>
      </c>
      <c r="L23" s="616">
        <v>0</v>
      </c>
      <c r="M23" s="616">
        <v>0</v>
      </c>
      <c r="N23" s="618">
        <v>0</v>
      </c>
      <c r="O23" s="691">
        <v>635</v>
      </c>
      <c r="P23" s="613">
        <v>180</v>
      </c>
      <c r="Q23" s="525">
        <v>1.215427313618528E-2</v>
      </c>
      <c r="R23" s="336">
        <v>0.28346456692913385</v>
      </c>
    </row>
    <row r="24" spans="1:18" x14ac:dyDescent="0.3">
      <c r="A24" s="1646"/>
      <c r="B24" s="622" t="s">
        <v>93</v>
      </c>
      <c r="C24" s="619">
        <v>44</v>
      </c>
      <c r="D24" s="616">
        <v>17</v>
      </c>
      <c r="E24" s="616">
        <v>182</v>
      </c>
      <c r="F24" s="618">
        <v>102</v>
      </c>
      <c r="G24" s="619">
        <v>55</v>
      </c>
      <c r="H24" s="616">
        <v>34</v>
      </c>
      <c r="I24" s="616">
        <v>305</v>
      </c>
      <c r="J24" s="618">
        <v>165</v>
      </c>
      <c r="K24" s="619">
        <v>0</v>
      </c>
      <c r="L24" s="616">
        <v>0</v>
      </c>
      <c r="M24" s="616">
        <v>0</v>
      </c>
      <c r="N24" s="618">
        <v>0</v>
      </c>
      <c r="O24" s="691">
        <v>586</v>
      </c>
      <c r="P24" s="613">
        <v>318</v>
      </c>
      <c r="Q24" s="525">
        <v>1.121638434299933E-2</v>
      </c>
      <c r="R24" s="336">
        <v>0.5426621160409556</v>
      </c>
    </row>
    <row r="25" spans="1:18" x14ac:dyDescent="0.3">
      <c r="A25" s="1646"/>
      <c r="B25" s="620" t="s">
        <v>60</v>
      </c>
      <c r="C25" s="619">
        <v>168</v>
      </c>
      <c r="D25" s="616">
        <v>101</v>
      </c>
      <c r="E25" s="616">
        <v>69</v>
      </c>
      <c r="F25" s="618">
        <v>55</v>
      </c>
      <c r="G25" s="619">
        <v>190</v>
      </c>
      <c r="H25" s="616">
        <v>125</v>
      </c>
      <c r="I25" s="616">
        <v>72</v>
      </c>
      <c r="J25" s="618">
        <v>55</v>
      </c>
      <c r="K25" s="619">
        <v>4</v>
      </c>
      <c r="L25" s="616">
        <v>2</v>
      </c>
      <c r="M25" s="616">
        <v>0</v>
      </c>
      <c r="N25" s="618">
        <v>0</v>
      </c>
      <c r="O25" s="691">
        <v>503</v>
      </c>
      <c r="P25" s="613">
        <v>338</v>
      </c>
      <c r="Q25" s="525">
        <v>9.627715570868025E-3</v>
      </c>
      <c r="R25" s="336">
        <v>0.67196819085487081</v>
      </c>
    </row>
    <row r="26" spans="1:18" x14ac:dyDescent="0.3">
      <c r="A26" s="1646"/>
      <c r="B26" s="620" t="s">
        <v>72</v>
      </c>
      <c r="C26" s="619">
        <v>87</v>
      </c>
      <c r="D26" s="616">
        <v>76</v>
      </c>
      <c r="E26" s="616">
        <v>13</v>
      </c>
      <c r="F26" s="618">
        <v>13</v>
      </c>
      <c r="G26" s="619">
        <v>304</v>
      </c>
      <c r="H26" s="616">
        <v>242</v>
      </c>
      <c r="I26" s="616">
        <v>0</v>
      </c>
      <c r="J26" s="618">
        <v>0</v>
      </c>
      <c r="K26" s="619">
        <v>33</v>
      </c>
      <c r="L26" s="616">
        <v>24</v>
      </c>
      <c r="M26" s="616">
        <v>15</v>
      </c>
      <c r="N26" s="618">
        <v>10</v>
      </c>
      <c r="O26" s="691">
        <v>452</v>
      </c>
      <c r="P26" s="613">
        <v>365</v>
      </c>
      <c r="Q26" s="525">
        <v>8.6515456024499945E-3</v>
      </c>
      <c r="R26" s="336">
        <v>0.80752212389380529</v>
      </c>
    </row>
    <row r="27" spans="1:18" x14ac:dyDescent="0.3">
      <c r="A27" s="1646"/>
      <c r="B27" s="620" t="s">
        <v>74</v>
      </c>
      <c r="C27" s="619">
        <v>188</v>
      </c>
      <c r="D27" s="616">
        <v>116</v>
      </c>
      <c r="E27" s="616">
        <v>0</v>
      </c>
      <c r="F27" s="618">
        <v>0</v>
      </c>
      <c r="G27" s="619">
        <v>151</v>
      </c>
      <c r="H27" s="616">
        <v>86</v>
      </c>
      <c r="I27" s="616">
        <v>0</v>
      </c>
      <c r="J27" s="618">
        <v>0</v>
      </c>
      <c r="K27" s="619">
        <v>10</v>
      </c>
      <c r="L27" s="616">
        <v>5</v>
      </c>
      <c r="M27" s="616">
        <v>7</v>
      </c>
      <c r="N27" s="618">
        <v>1</v>
      </c>
      <c r="O27" s="691">
        <v>356</v>
      </c>
      <c r="P27" s="613">
        <v>208</v>
      </c>
      <c r="Q27" s="525">
        <v>6.8140491913101734E-3</v>
      </c>
      <c r="R27" s="336">
        <v>0.5842696629213483</v>
      </c>
    </row>
    <row r="28" spans="1:18" x14ac:dyDescent="0.3">
      <c r="A28" s="1646"/>
      <c r="B28" s="620" t="s">
        <v>227</v>
      </c>
      <c r="C28" s="619">
        <v>25</v>
      </c>
      <c r="D28" s="616">
        <v>12</v>
      </c>
      <c r="E28" s="616">
        <v>66</v>
      </c>
      <c r="F28" s="618">
        <v>42</v>
      </c>
      <c r="G28" s="619">
        <v>44</v>
      </c>
      <c r="H28" s="616">
        <v>30</v>
      </c>
      <c r="I28" s="616">
        <v>113</v>
      </c>
      <c r="J28" s="618">
        <v>75</v>
      </c>
      <c r="K28" s="619">
        <v>0</v>
      </c>
      <c r="L28" s="616">
        <v>0</v>
      </c>
      <c r="M28" s="616">
        <v>0</v>
      </c>
      <c r="N28" s="618">
        <v>0</v>
      </c>
      <c r="O28" s="691">
        <v>248</v>
      </c>
      <c r="P28" s="613">
        <v>159</v>
      </c>
      <c r="Q28" s="525">
        <v>4.7468657287778734E-3</v>
      </c>
      <c r="R28" s="336">
        <v>0.6411290322580645</v>
      </c>
    </row>
    <row r="29" spans="1:18" x14ac:dyDescent="0.3">
      <c r="A29" s="1646"/>
      <c r="B29" s="620" t="s">
        <v>40</v>
      </c>
      <c r="C29" s="619">
        <v>95</v>
      </c>
      <c r="D29" s="616">
        <v>59</v>
      </c>
      <c r="E29" s="616">
        <v>0</v>
      </c>
      <c r="F29" s="618">
        <v>0</v>
      </c>
      <c r="G29" s="619">
        <v>73</v>
      </c>
      <c r="H29" s="616">
        <v>37</v>
      </c>
      <c r="I29" s="616">
        <v>0</v>
      </c>
      <c r="J29" s="618">
        <v>0</v>
      </c>
      <c r="K29" s="619">
        <v>6</v>
      </c>
      <c r="L29" s="616">
        <v>4</v>
      </c>
      <c r="M29" s="616">
        <v>12</v>
      </c>
      <c r="N29" s="618">
        <v>4</v>
      </c>
      <c r="O29" s="691">
        <v>186</v>
      </c>
      <c r="P29" s="613">
        <v>104</v>
      </c>
      <c r="Q29" s="525">
        <v>3.5601492965834053E-3</v>
      </c>
      <c r="R29" s="336">
        <v>0.55913978494623651</v>
      </c>
    </row>
    <row r="30" spans="1:18" x14ac:dyDescent="0.3">
      <c r="A30" s="1646"/>
      <c r="B30" s="620" t="s">
        <v>76</v>
      </c>
      <c r="C30" s="619">
        <v>86</v>
      </c>
      <c r="D30" s="616">
        <v>50</v>
      </c>
      <c r="E30" s="616">
        <v>0</v>
      </c>
      <c r="F30" s="618">
        <v>0</v>
      </c>
      <c r="G30" s="619">
        <v>73</v>
      </c>
      <c r="H30" s="616">
        <v>51</v>
      </c>
      <c r="I30" s="616">
        <v>0</v>
      </c>
      <c r="J30" s="618">
        <v>0</v>
      </c>
      <c r="K30" s="619">
        <v>9</v>
      </c>
      <c r="L30" s="616">
        <v>6</v>
      </c>
      <c r="M30" s="616">
        <v>5</v>
      </c>
      <c r="N30" s="618">
        <v>3</v>
      </c>
      <c r="O30" s="691">
        <v>173</v>
      </c>
      <c r="P30" s="613">
        <v>110</v>
      </c>
      <c r="Q30" s="525">
        <v>3.3113216575748877E-3</v>
      </c>
      <c r="R30" s="336">
        <v>0.63583815028901736</v>
      </c>
    </row>
    <row r="31" spans="1:18" x14ac:dyDescent="0.3">
      <c r="A31" s="1646"/>
      <c r="B31" s="620" t="s">
        <v>99</v>
      </c>
      <c r="C31" s="619">
        <v>49</v>
      </c>
      <c r="D31" s="616">
        <v>25</v>
      </c>
      <c r="E31" s="616">
        <v>28</v>
      </c>
      <c r="F31" s="618">
        <v>10</v>
      </c>
      <c r="G31" s="619">
        <v>37</v>
      </c>
      <c r="H31" s="616">
        <v>17</v>
      </c>
      <c r="I31" s="616">
        <v>34</v>
      </c>
      <c r="J31" s="618">
        <v>23</v>
      </c>
      <c r="K31" s="619">
        <v>0</v>
      </c>
      <c r="L31" s="616">
        <v>0</v>
      </c>
      <c r="M31" s="616">
        <v>8</v>
      </c>
      <c r="N31" s="618">
        <v>4</v>
      </c>
      <c r="O31" s="691">
        <v>156</v>
      </c>
      <c r="P31" s="613">
        <v>79</v>
      </c>
      <c r="Q31" s="525">
        <v>2.9859316681022105E-3</v>
      </c>
      <c r="R31" s="336">
        <v>0.50641025641025639</v>
      </c>
    </row>
    <row r="32" spans="1:18" x14ac:dyDescent="0.3">
      <c r="A32" s="1646"/>
      <c r="B32" s="620" t="s">
        <v>89</v>
      </c>
      <c r="C32" s="619">
        <v>39</v>
      </c>
      <c r="D32" s="616">
        <v>22</v>
      </c>
      <c r="E32" s="616">
        <v>39</v>
      </c>
      <c r="F32" s="618">
        <v>20</v>
      </c>
      <c r="G32" s="619">
        <v>16</v>
      </c>
      <c r="H32" s="616">
        <v>7</v>
      </c>
      <c r="I32" s="616">
        <v>59</v>
      </c>
      <c r="J32" s="618">
        <v>29</v>
      </c>
      <c r="K32" s="619">
        <v>0</v>
      </c>
      <c r="L32" s="616">
        <v>0</v>
      </c>
      <c r="M32" s="616">
        <v>2</v>
      </c>
      <c r="N32" s="618">
        <v>0</v>
      </c>
      <c r="O32" s="691">
        <v>155</v>
      </c>
      <c r="P32" s="613">
        <v>78</v>
      </c>
      <c r="Q32" s="525">
        <v>2.966791080486171E-3</v>
      </c>
      <c r="R32" s="336">
        <v>0.50322580645161286</v>
      </c>
    </row>
    <row r="33" spans="1:18" x14ac:dyDescent="0.3">
      <c r="A33" s="1646"/>
      <c r="B33" s="620" t="s">
        <v>81</v>
      </c>
      <c r="C33" s="619">
        <v>39</v>
      </c>
      <c r="D33" s="616">
        <v>28</v>
      </c>
      <c r="E33" s="616">
        <v>0</v>
      </c>
      <c r="F33" s="618">
        <v>0</v>
      </c>
      <c r="G33" s="619">
        <v>15</v>
      </c>
      <c r="H33" s="616">
        <v>10</v>
      </c>
      <c r="I33" s="616">
        <v>0</v>
      </c>
      <c r="J33" s="618">
        <v>0</v>
      </c>
      <c r="K33" s="619">
        <v>0</v>
      </c>
      <c r="L33" s="616">
        <v>0</v>
      </c>
      <c r="M33" s="616">
        <v>0</v>
      </c>
      <c r="N33" s="618">
        <v>0</v>
      </c>
      <c r="O33" s="691">
        <v>54</v>
      </c>
      <c r="P33" s="613">
        <v>38</v>
      </c>
      <c r="Q33" s="525">
        <v>1.0335917312661498E-3</v>
      </c>
      <c r="R33" s="336">
        <v>0.70370370370370372</v>
      </c>
    </row>
    <row r="34" spans="1:18" x14ac:dyDescent="0.3">
      <c r="A34" s="1646"/>
      <c r="B34" s="620" t="s">
        <v>85</v>
      </c>
      <c r="C34" s="619">
        <v>19</v>
      </c>
      <c r="D34" s="616">
        <v>4</v>
      </c>
      <c r="E34" s="616">
        <v>0</v>
      </c>
      <c r="F34" s="618">
        <v>0</v>
      </c>
      <c r="G34" s="619">
        <v>6</v>
      </c>
      <c r="H34" s="616">
        <v>1</v>
      </c>
      <c r="I34" s="616">
        <v>0</v>
      </c>
      <c r="J34" s="618">
        <v>0</v>
      </c>
      <c r="K34" s="619">
        <v>0</v>
      </c>
      <c r="L34" s="616">
        <v>0</v>
      </c>
      <c r="M34" s="616">
        <v>0</v>
      </c>
      <c r="N34" s="618">
        <v>0</v>
      </c>
      <c r="O34" s="691">
        <v>25</v>
      </c>
      <c r="P34" s="613">
        <v>5</v>
      </c>
      <c r="Q34" s="525">
        <v>4.785146904009953E-4</v>
      </c>
      <c r="R34" s="336">
        <v>0.2</v>
      </c>
    </row>
    <row r="35" spans="1:18" ht="15" thickBot="1" x14ac:dyDescent="0.35">
      <c r="A35" s="1646"/>
      <c r="B35" s="620" t="s">
        <v>83</v>
      </c>
      <c r="C35" s="619">
        <v>20</v>
      </c>
      <c r="D35" s="616">
        <v>12</v>
      </c>
      <c r="E35" s="616">
        <v>0</v>
      </c>
      <c r="F35" s="618">
        <v>0</v>
      </c>
      <c r="G35" s="619">
        <v>0</v>
      </c>
      <c r="H35" s="616">
        <v>0</v>
      </c>
      <c r="I35" s="616">
        <v>0</v>
      </c>
      <c r="J35" s="618">
        <v>0</v>
      </c>
      <c r="K35" s="619">
        <v>0</v>
      </c>
      <c r="L35" s="616">
        <v>0</v>
      </c>
      <c r="M35" s="616">
        <v>0</v>
      </c>
      <c r="N35" s="618">
        <v>0</v>
      </c>
      <c r="O35" s="691">
        <v>20</v>
      </c>
      <c r="P35" s="613">
        <v>12</v>
      </c>
      <c r="Q35" s="525">
        <v>3.8281175232079625E-4</v>
      </c>
      <c r="R35" s="336">
        <v>0.6</v>
      </c>
    </row>
    <row r="36" spans="1:18" ht="15" thickBot="1" x14ac:dyDescent="0.35">
      <c r="A36" s="1647"/>
      <c r="B36" s="612" t="s">
        <v>129</v>
      </c>
      <c r="C36" s="611">
        <v>18593</v>
      </c>
      <c r="D36" s="608">
        <v>11666</v>
      </c>
      <c r="E36" s="608">
        <v>6036</v>
      </c>
      <c r="F36" s="610">
        <v>4018</v>
      </c>
      <c r="G36" s="611">
        <v>18268</v>
      </c>
      <c r="H36" s="608">
        <v>11069</v>
      </c>
      <c r="I36" s="608">
        <v>7620</v>
      </c>
      <c r="J36" s="610">
        <v>5321</v>
      </c>
      <c r="K36" s="611">
        <v>1061</v>
      </c>
      <c r="L36" s="608">
        <v>570</v>
      </c>
      <c r="M36" s="608">
        <v>667</v>
      </c>
      <c r="N36" s="610">
        <v>335</v>
      </c>
      <c r="O36" s="609">
        <v>52245</v>
      </c>
      <c r="P36" s="608">
        <v>32979</v>
      </c>
      <c r="Q36" s="299">
        <v>1</v>
      </c>
      <c r="R36" s="300">
        <v>0.63123743898937701</v>
      </c>
    </row>
    <row r="37" spans="1:18" x14ac:dyDescent="0.3">
      <c r="A37" s="1645">
        <v>2017</v>
      </c>
      <c r="B37" s="621" t="s">
        <v>62</v>
      </c>
      <c r="C37" s="706">
        <v>2316</v>
      </c>
      <c r="D37" s="705">
        <v>1606</v>
      </c>
      <c r="E37" s="705">
        <v>271</v>
      </c>
      <c r="F37" s="704">
        <v>171</v>
      </c>
      <c r="G37" s="706">
        <v>3176</v>
      </c>
      <c r="H37" s="705">
        <v>2196</v>
      </c>
      <c r="I37" s="705">
        <v>431</v>
      </c>
      <c r="J37" s="704">
        <v>290</v>
      </c>
      <c r="K37" s="706">
        <v>226</v>
      </c>
      <c r="L37" s="702">
        <v>130</v>
      </c>
      <c r="M37" s="702">
        <v>188</v>
      </c>
      <c r="N37" s="710">
        <v>104</v>
      </c>
      <c r="O37" s="703">
        <v>6608</v>
      </c>
      <c r="P37" s="702">
        <v>4497</v>
      </c>
      <c r="Q37" s="709">
        <v>0.14181779160854169</v>
      </c>
      <c r="R37" s="700">
        <v>0.68053874092009681</v>
      </c>
    </row>
    <row r="38" spans="1:18" x14ac:dyDescent="0.3">
      <c r="A38" s="1646"/>
      <c r="B38" s="621" t="s">
        <v>50</v>
      </c>
      <c r="C38" s="619">
        <v>1674</v>
      </c>
      <c r="D38" s="616">
        <v>589</v>
      </c>
      <c r="E38" s="616">
        <v>0</v>
      </c>
      <c r="F38" s="618">
        <v>0</v>
      </c>
      <c r="G38" s="619">
        <v>1894</v>
      </c>
      <c r="H38" s="616">
        <v>699</v>
      </c>
      <c r="I38" s="616">
        <v>0</v>
      </c>
      <c r="J38" s="618">
        <v>0</v>
      </c>
      <c r="K38" s="619">
        <v>121</v>
      </c>
      <c r="L38" s="616">
        <v>38</v>
      </c>
      <c r="M38" s="616">
        <v>53</v>
      </c>
      <c r="N38" s="618">
        <v>17</v>
      </c>
      <c r="O38" s="691">
        <v>3742</v>
      </c>
      <c r="P38" s="613">
        <v>1343</v>
      </c>
      <c r="Q38" s="525">
        <v>8.030904603498229E-2</v>
      </c>
      <c r="R38" s="336">
        <v>0.35889898450026725</v>
      </c>
    </row>
    <row r="39" spans="1:18" x14ac:dyDescent="0.3">
      <c r="A39" s="1646"/>
      <c r="B39" s="620" t="s">
        <v>103</v>
      </c>
      <c r="C39" s="619">
        <v>482</v>
      </c>
      <c r="D39" s="616">
        <v>405</v>
      </c>
      <c r="E39" s="616">
        <v>1472</v>
      </c>
      <c r="F39" s="618">
        <v>1129</v>
      </c>
      <c r="G39" s="619">
        <v>161</v>
      </c>
      <c r="H39" s="616">
        <v>101</v>
      </c>
      <c r="I39" s="616">
        <v>1542</v>
      </c>
      <c r="J39" s="618">
        <v>1242</v>
      </c>
      <c r="K39" s="619">
        <v>3</v>
      </c>
      <c r="L39" s="616">
        <v>2</v>
      </c>
      <c r="M39" s="616">
        <v>43</v>
      </c>
      <c r="N39" s="618">
        <v>23</v>
      </c>
      <c r="O39" s="691">
        <v>3703</v>
      </c>
      <c r="P39" s="613">
        <v>2902</v>
      </c>
      <c r="Q39" s="525">
        <v>7.9472046356905246E-2</v>
      </c>
      <c r="R39" s="336">
        <v>0.78368890089116927</v>
      </c>
    </row>
    <row r="40" spans="1:18" x14ac:dyDescent="0.3">
      <c r="A40" s="1646"/>
      <c r="B40" s="620" t="s">
        <v>46</v>
      </c>
      <c r="C40" s="619">
        <v>1226</v>
      </c>
      <c r="D40" s="616">
        <v>993</v>
      </c>
      <c r="E40" s="616">
        <v>293</v>
      </c>
      <c r="F40" s="618">
        <v>234</v>
      </c>
      <c r="G40" s="619">
        <v>1042</v>
      </c>
      <c r="H40" s="616">
        <v>797</v>
      </c>
      <c r="I40" s="616">
        <v>257</v>
      </c>
      <c r="J40" s="618">
        <v>194</v>
      </c>
      <c r="K40" s="619">
        <v>29</v>
      </c>
      <c r="L40" s="616">
        <v>21</v>
      </c>
      <c r="M40" s="616">
        <v>35</v>
      </c>
      <c r="N40" s="618">
        <v>24</v>
      </c>
      <c r="O40" s="691">
        <v>2882</v>
      </c>
      <c r="P40" s="613">
        <v>2263</v>
      </c>
      <c r="Q40" s="525">
        <v>6.1852130056873053E-2</v>
      </c>
      <c r="R40" s="336">
        <v>0.78521859819569739</v>
      </c>
    </row>
    <row r="41" spans="1:18" x14ac:dyDescent="0.3">
      <c r="A41" s="1646"/>
      <c r="B41" s="620" t="s">
        <v>66</v>
      </c>
      <c r="C41" s="619">
        <v>1100</v>
      </c>
      <c r="D41" s="616">
        <v>811</v>
      </c>
      <c r="E41" s="616">
        <v>260</v>
      </c>
      <c r="F41" s="618">
        <v>180</v>
      </c>
      <c r="G41" s="619">
        <v>1068</v>
      </c>
      <c r="H41" s="616">
        <v>749</v>
      </c>
      <c r="I41" s="616">
        <v>332</v>
      </c>
      <c r="J41" s="618">
        <v>231</v>
      </c>
      <c r="K41" s="619">
        <v>51</v>
      </c>
      <c r="L41" s="616">
        <v>30</v>
      </c>
      <c r="M41" s="616">
        <v>31</v>
      </c>
      <c r="N41" s="618">
        <v>16</v>
      </c>
      <c r="O41" s="691">
        <v>2842</v>
      </c>
      <c r="P41" s="613">
        <v>2017</v>
      </c>
      <c r="Q41" s="525">
        <v>6.0993668848588901E-2</v>
      </c>
      <c r="R41" s="336">
        <v>0.70971147079521468</v>
      </c>
    </row>
    <row r="42" spans="1:18" x14ac:dyDescent="0.3">
      <c r="A42" s="1646"/>
      <c r="B42" s="620" t="s">
        <v>42</v>
      </c>
      <c r="C42" s="619">
        <v>1152</v>
      </c>
      <c r="D42" s="616">
        <v>807</v>
      </c>
      <c r="E42" s="616">
        <v>104</v>
      </c>
      <c r="F42" s="695">
        <v>73</v>
      </c>
      <c r="G42" s="619">
        <v>1207</v>
      </c>
      <c r="H42" s="616">
        <v>825</v>
      </c>
      <c r="I42" s="616">
        <v>279</v>
      </c>
      <c r="J42" s="618">
        <v>191</v>
      </c>
      <c r="K42" s="619">
        <v>37</v>
      </c>
      <c r="L42" s="616">
        <v>20</v>
      </c>
      <c r="M42" s="616">
        <v>20</v>
      </c>
      <c r="N42" s="618">
        <v>9</v>
      </c>
      <c r="O42" s="691">
        <v>2799</v>
      </c>
      <c r="P42" s="613">
        <v>1925</v>
      </c>
      <c r="Q42" s="525">
        <v>6.007082304968344E-2</v>
      </c>
      <c r="R42" s="336">
        <v>0.68774562343694179</v>
      </c>
    </row>
    <row r="43" spans="1:18" x14ac:dyDescent="0.3">
      <c r="A43" s="1646"/>
      <c r="B43" s="620" t="s">
        <v>52</v>
      </c>
      <c r="C43" s="619">
        <v>1192</v>
      </c>
      <c r="D43" s="616">
        <v>363</v>
      </c>
      <c r="E43" s="616">
        <v>99</v>
      </c>
      <c r="F43" s="618">
        <v>42</v>
      </c>
      <c r="G43" s="619">
        <v>1239</v>
      </c>
      <c r="H43" s="616">
        <v>439</v>
      </c>
      <c r="I43" s="616">
        <v>138</v>
      </c>
      <c r="J43" s="618">
        <v>55</v>
      </c>
      <c r="K43" s="619">
        <v>67</v>
      </c>
      <c r="L43" s="616">
        <v>17</v>
      </c>
      <c r="M43" s="616">
        <v>58</v>
      </c>
      <c r="N43" s="618">
        <v>16</v>
      </c>
      <c r="O43" s="691">
        <v>2793</v>
      </c>
      <c r="P43" s="613">
        <v>932</v>
      </c>
      <c r="Q43" s="525">
        <v>5.9942053868440821E-2</v>
      </c>
      <c r="R43" s="336">
        <v>0.33369137128535625</v>
      </c>
    </row>
    <row r="44" spans="1:18" x14ac:dyDescent="0.3">
      <c r="A44" s="1646"/>
      <c r="B44" s="620" t="s">
        <v>64</v>
      </c>
      <c r="C44" s="619">
        <v>1058</v>
      </c>
      <c r="D44" s="616">
        <v>805</v>
      </c>
      <c r="E44" s="616">
        <v>278</v>
      </c>
      <c r="F44" s="618">
        <v>196</v>
      </c>
      <c r="G44" s="619">
        <v>940</v>
      </c>
      <c r="H44" s="616">
        <v>774</v>
      </c>
      <c r="I44" s="616">
        <v>297</v>
      </c>
      <c r="J44" s="618">
        <v>215</v>
      </c>
      <c r="K44" s="619">
        <v>36</v>
      </c>
      <c r="L44" s="616">
        <v>23</v>
      </c>
      <c r="M44" s="616">
        <v>25</v>
      </c>
      <c r="N44" s="618">
        <v>21</v>
      </c>
      <c r="O44" s="691">
        <v>2634</v>
      </c>
      <c r="P44" s="613">
        <v>2034</v>
      </c>
      <c r="Q44" s="525">
        <v>5.6529670565511322E-2</v>
      </c>
      <c r="R44" s="336">
        <v>0.77220956719817768</v>
      </c>
    </row>
    <row r="45" spans="1:18" x14ac:dyDescent="0.3">
      <c r="A45" s="1646"/>
      <c r="B45" s="620" t="s">
        <v>48</v>
      </c>
      <c r="C45" s="619">
        <v>1007</v>
      </c>
      <c r="D45" s="616">
        <v>592</v>
      </c>
      <c r="E45" s="616">
        <v>144</v>
      </c>
      <c r="F45" s="618">
        <v>72</v>
      </c>
      <c r="G45" s="619">
        <v>1051</v>
      </c>
      <c r="H45" s="616">
        <v>656</v>
      </c>
      <c r="I45" s="616">
        <v>276</v>
      </c>
      <c r="J45" s="618">
        <v>157</v>
      </c>
      <c r="K45" s="619">
        <v>33</v>
      </c>
      <c r="L45" s="616">
        <v>16</v>
      </c>
      <c r="M45" s="616">
        <v>22</v>
      </c>
      <c r="N45" s="618">
        <v>6</v>
      </c>
      <c r="O45" s="691">
        <v>2533</v>
      </c>
      <c r="P45" s="613">
        <v>1499</v>
      </c>
      <c r="Q45" s="525">
        <v>5.4362056014593839E-2</v>
      </c>
      <c r="R45" s="336">
        <v>0.59178839320963283</v>
      </c>
    </row>
    <row r="46" spans="1:18" x14ac:dyDescent="0.3">
      <c r="A46" s="1646"/>
      <c r="B46" s="620" t="s">
        <v>78</v>
      </c>
      <c r="C46" s="619">
        <v>1099</v>
      </c>
      <c r="D46" s="616">
        <v>434</v>
      </c>
      <c r="E46" s="616">
        <v>115</v>
      </c>
      <c r="F46" s="618">
        <v>60</v>
      </c>
      <c r="G46" s="619">
        <v>969</v>
      </c>
      <c r="H46" s="616">
        <v>308</v>
      </c>
      <c r="I46" s="616">
        <v>166</v>
      </c>
      <c r="J46" s="618">
        <v>59</v>
      </c>
      <c r="K46" s="619">
        <v>77</v>
      </c>
      <c r="L46" s="616">
        <v>30</v>
      </c>
      <c r="M46" s="616">
        <v>15</v>
      </c>
      <c r="N46" s="618">
        <v>2</v>
      </c>
      <c r="O46" s="691">
        <v>2441</v>
      </c>
      <c r="P46" s="613">
        <v>893</v>
      </c>
      <c r="Q46" s="525">
        <v>5.2387595235540291E-2</v>
      </c>
      <c r="R46" s="336">
        <v>0.365833674723474</v>
      </c>
    </row>
    <row r="47" spans="1:18" x14ac:dyDescent="0.3">
      <c r="A47" s="1646"/>
      <c r="B47" s="620" t="s">
        <v>70</v>
      </c>
      <c r="C47" s="619">
        <v>734</v>
      </c>
      <c r="D47" s="616">
        <v>535</v>
      </c>
      <c r="E47" s="616">
        <v>204</v>
      </c>
      <c r="F47" s="618">
        <v>141</v>
      </c>
      <c r="G47" s="619">
        <v>668</v>
      </c>
      <c r="H47" s="616">
        <v>494</v>
      </c>
      <c r="I47" s="616">
        <v>165</v>
      </c>
      <c r="J47" s="618">
        <v>114</v>
      </c>
      <c r="K47" s="619">
        <v>27</v>
      </c>
      <c r="L47" s="616">
        <v>14</v>
      </c>
      <c r="M47" s="616">
        <v>10</v>
      </c>
      <c r="N47" s="618">
        <v>6</v>
      </c>
      <c r="O47" s="691">
        <v>1808</v>
      </c>
      <c r="P47" s="613">
        <v>1304</v>
      </c>
      <c r="Q47" s="525">
        <v>3.8802446614443611E-2</v>
      </c>
      <c r="R47" s="336">
        <v>0.72123893805309736</v>
      </c>
    </row>
    <row r="48" spans="1:18" x14ac:dyDescent="0.3">
      <c r="A48" s="1646"/>
      <c r="B48" s="620" t="s">
        <v>68</v>
      </c>
      <c r="C48" s="619">
        <v>592</v>
      </c>
      <c r="D48" s="616">
        <v>423</v>
      </c>
      <c r="E48" s="616">
        <v>54</v>
      </c>
      <c r="F48" s="618">
        <v>37</v>
      </c>
      <c r="G48" s="619">
        <v>946</v>
      </c>
      <c r="H48" s="616">
        <v>646</v>
      </c>
      <c r="I48" s="616">
        <v>69</v>
      </c>
      <c r="J48" s="618">
        <v>57</v>
      </c>
      <c r="K48" s="619">
        <v>70</v>
      </c>
      <c r="L48" s="616">
        <v>40</v>
      </c>
      <c r="M48" s="616">
        <v>37</v>
      </c>
      <c r="N48" s="618">
        <v>20</v>
      </c>
      <c r="O48" s="691">
        <v>1768</v>
      </c>
      <c r="P48" s="613">
        <v>1223</v>
      </c>
      <c r="Q48" s="525">
        <v>3.794398540615946E-2</v>
      </c>
      <c r="R48" s="336">
        <v>0.69174208144796379</v>
      </c>
    </row>
    <row r="49" spans="1:18" x14ac:dyDescent="0.3">
      <c r="A49" s="1646"/>
      <c r="B49" s="620" t="s">
        <v>44</v>
      </c>
      <c r="C49" s="619">
        <v>538</v>
      </c>
      <c r="D49" s="616">
        <v>426</v>
      </c>
      <c r="E49" s="616">
        <v>203</v>
      </c>
      <c r="F49" s="618">
        <v>175</v>
      </c>
      <c r="G49" s="619">
        <v>452</v>
      </c>
      <c r="H49" s="616">
        <v>346</v>
      </c>
      <c r="I49" s="616">
        <v>196</v>
      </c>
      <c r="J49" s="618">
        <v>169</v>
      </c>
      <c r="K49" s="619">
        <v>29</v>
      </c>
      <c r="L49" s="616">
        <v>20</v>
      </c>
      <c r="M49" s="616">
        <v>32</v>
      </c>
      <c r="N49" s="618">
        <v>15</v>
      </c>
      <c r="O49" s="691">
        <v>1450</v>
      </c>
      <c r="P49" s="613">
        <v>1151</v>
      </c>
      <c r="Q49" s="525">
        <v>3.1119218800300462E-2</v>
      </c>
      <c r="R49" s="336">
        <v>0.79379310344827592</v>
      </c>
    </row>
    <row r="50" spans="1:18" x14ac:dyDescent="0.3">
      <c r="A50" s="1646"/>
      <c r="B50" s="620" t="s">
        <v>58</v>
      </c>
      <c r="C50" s="619">
        <v>565</v>
      </c>
      <c r="D50" s="616">
        <v>482</v>
      </c>
      <c r="E50" s="616">
        <v>154</v>
      </c>
      <c r="F50" s="618">
        <v>136</v>
      </c>
      <c r="G50" s="619">
        <v>476</v>
      </c>
      <c r="H50" s="616">
        <v>388</v>
      </c>
      <c r="I50" s="616">
        <v>156</v>
      </c>
      <c r="J50" s="618">
        <v>127</v>
      </c>
      <c r="K50" s="619">
        <v>21</v>
      </c>
      <c r="L50" s="616">
        <v>13</v>
      </c>
      <c r="M50" s="616">
        <v>26</v>
      </c>
      <c r="N50" s="618">
        <v>15</v>
      </c>
      <c r="O50" s="691">
        <v>1398</v>
      </c>
      <c r="P50" s="613">
        <v>1161</v>
      </c>
      <c r="Q50" s="525">
        <v>3.0003219229531065E-2</v>
      </c>
      <c r="R50" s="336">
        <v>0.83047210300429186</v>
      </c>
    </row>
    <row r="51" spans="1:18" x14ac:dyDescent="0.3">
      <c r="A51" s="1646"/>
      <c r="B51" s="620" t="s">
        <v>54</v>
      </c>
      <c r="C51" s="619">
        <v>366</v>
      </c>
      <c r="D51" s="616">
        <v>159</v>
      </c>
      <c r="E51" s="616">
        <v>105</v>
      </c>
      <c r="F51" s="618">
        <v>36</v>
      </c>
      <c r="G51" s="619">
        <v>372</v>
      </c>
      <c r="H51" s="616">
        <v>174</v>
      </c>
      <c r="I51" s="616">
        <v>111</v>
      </c>
      <c r="J51" s="618">
        <v>61</v>
      </c>
      <c r="K51" s="619">
        <v>24</v>
      </c>
      <c r="L51" s="616">
        <v>10</v>
      </c>
      <c r="M51" s="616">
        <v>6</v>
      </c>
      <c r="N51" s="618">
        <v>2</v>
      </c>
      <c r="O51" s="691">
        <v>984</v>
      </c>
      <c r="P51" s="613">
        <v>442</v>
      </c>
      <c r="Q51" s="525">
        <v>2.1118145723790106E-2</v>
      </c>
      <c r="R51" s="336">
        <v>0.44918699186991867</v>
      </c>
    </row>
    <row r="52" spans="1:18" x14ac:dyDescent="0.3">
      <c r="A52" s="1646"/>
      <c r="B52" s="620" t="s">
        <v>97</v>
      </c>
      <c r="C52" s="619">
        <v>85</v>
      </c>
      <c r="D52" s="616">
        <v>48</v>
      </c>
      <c r="E52" s="616">
        <v>402</v>
      </c>
      <c r="F52" s="618">
        <v>258</v>
      </c>
      <c r="G52" s="619">
        <v>98</v>
      </c>
      <c r="H52" s="616">
        <v>58</v>
      </c>
      <c r="I52" s="616">
        <v>386</v>
      </c>
      <c r="J52" s="618">
        <v>269</v>
      </c>
      <c r="K52" s="619">
        <v>0</v>
      </c>
      <c r="L52" s="616">
        <v>0</v>
      </c>
      <c r="M52" s="616">
        <v>0</v>
      </c>
      <c r="N52" s="618">
        <v>0</v>
      </c>
      <c r="O52" s="691">
        <v>971</v>
      </c>
      <c r="P52" s="613">
        <v>633</v>
      </c>
      <c r="Q52" s="525">
        <v>2.0839145831097756E-2</v>
      </c>
      <c r="R52" s="336">
        <v>0.65190525231719876</v>
      </c>
    </row>
    <row r="53" spans="1:18" x14ac:dyDescent="0.3">
      <c r="A53" s="1646"/>
      <c r="B53" s="620" t="s">
        <v>56</v>
      </c>
      <c r="C53" s="619">
        <v>374</v>
      </c>
      <c r="D53" s="616">
        <v>253</v>
      </c>
      <c r="E53" s="616">
        <v>68</v>
      </c>
      <c r="F53" s="618">
        <v>51</v>
      </c>
      <c r="G53" s="619">
        <v>210</v>
      </c>
      <c r="H53" s="645">
        <v>129</v>
      </c>
      <c r="I53" s="616">
        <v>165</v>
      </c>
      <c r="J53" s="618">
        <v>112</v>
      </c>
      <c r="K53" s="619">
        <v>1</v>
      </c>
      <c r="L53" s="616">
        <v>0</v>
      </c>
      <c r="M53" s="616">
        <v>4</v>
      </c>
      <c r="N53" s="618">
        <v>2</v>
      </c>
      <c r="O53" s="691">
        <v>822</v>
      </c>
      <c r="P53" s="613">
        <v>547</v>
      </c>
      <c r="Q53" s="525">
        <v>1.7641377830239297E-2</v>
      </c>
      <c r="R53" s="336">
        <v>0.66545012165450124</v>
      </c>
    </row>
    <row r="54" spans="1:18" x14ac:dyDescent="0.3">
      <c r="A54" s="1646"/>
      <c r="B54" s="620" t="s">
        <v>87</v>
      </c>
      <c r="C54" s="619">
        <v>243</v>
      </c>
      <c r="D54" s="616">
        <v>119</v>
      </c>
      <c r="E54" s="616">
        <v>88</v>
      </c>
      <c r="F54" s="618">
        <v>37</v>
      </c>
      <c r="G54" s="619">
        <v>237</v>
      </c>
      <c r="H54" s="616">
        <v>148</v>
      </c>
      <c r="I54" s="616">
        <v>191</v>
      </c>
      <c r="J54" s="618">
        <v>96</v>
      </c>
      <c r="K54" s="619">
        <v>26</v>
      </c>
      <c r="L54" s="616">
        <v>12</v>
      </c>
      <c r="M54" s="616">
        <v>20</v>
      </c>
      <c r="N54" s="618">
        <v>8</v>
      </c>
      <c r="O54" s="691">
        <v>805</v>
      </c>
      <c r="P54" s="613">
        <v>420</v>
      </c>
      <c r="Q54" s="525">
        <v>1.7276531816718531E-2</v>
      </c>
      <c r="R54" s="336">
        <v>0.52173913043478259</v>
      </c>
    </row>
    <row r="55" spans="1:18" x14ac:dyDescent="0.3">
      <c r="A55" s="1646"/>
      <c r="B55" s="622" t="s">
        <v>91</v>
      </c>
      <c r="C55" s="619">
        <v>68</v>
      </c>
      <c r="D55" s="616">
        <v>17</v>
      </c>
      <c r="E55" s="616">
        <v>86</v>
      </c>
      <c r="F55" s="618">
        <v>19</v>
      </c>
      <c r="G55" s="619">
        <v>147</v>
      </c>
      <c r="H55" s="616">
        <v>42</v>
      </c>
      <c r="I55" s="616">
        <v>225</v>
      </c>
      <c r="J55" s="618">
        <v>63</v>
      </c>
      <c r="K55" s="619">
        <v>0</v>
      </c>
      <c r="L55" s="616">
        <v>0</v>
      </c>
      <c r="M55" s="616">
        <v>0</v>
      </c>
      <c r="N55" s="618">
        <v>0</v>
      </c>
      <c r="O55" s="691">
        <v>526</v>
      </c>
      <c r="P55" s="613">
        <v>141</v>
      </c>
      <c r="Q55" s="525">
        <v>1.128876488893658E-2</v>
      </c>
      <c r="R55" s="336">
        <v>0.26806083650190116</v>
      </c>
    </row>
    <row r="56" spans="1:18" x14ac:dyDescent="0.3">
      <c r="A56" s="1646"/>
      <c r="B56" s="620" t="s">
        <v>153</v>
      </c>
      <c r="C56" s="619">
        <v>47</v>
      </c>
      <c r="D56" s="616">
        <v>34</v>
      </c>
      <c r="E56" s="616">
        <v>361</v>
      </c>
      <c r="F56" s="618">
        <v>187</v>
      </c>
      <c r="G56" s="619">
        <v>0</v>
      </c>
      <c r="H56" s="616">
        <v>0</v>
      </c>
      <c r="I56" s="616">
        <v>114</v>
      </c>
      <c r="J56" s="618">
        <v>70</v>
      </c>
      <c r="K56" s="619">
        <v>0</v>
      </c>
      <c r="L56" s="616">
        <v>0</v>
      </c>
      <c r="M56" s="616">
        <v>0</v>
      </c>
      <c r="N56" s="618">
        <v>0</v>
      </c>
      <c r="O56" s="691">
        <v>522</v>
      </c>
      <c r="P56" s="613">
        <v>291</v>
      </c>
      <c r="Q56" s="525">
        <v>1.1202918768108167E-2</v>
      </c>
      <c r="R56" s="336">
        <v>0.55747126436781613</v>
      </c>
    </row>
    <row r="57" spans="1:18" x14ac:dyDescent="0.3">
      <c r="A57" s="1646"/>
      <c r="B57" s="622" t="s">
        <v>93</v>
      </c>
      <c r="C57" s="635">
        <v>33</v>
      </c>
      <c r="D57" s="632">
        <v>19</v>
      </c>
      <c r="E57" s="632">
        <v>152</v>
      </c>
      <c r="F57" s="634">
        <v>73</v>
      </c>
      <c r="G57" s="635">
        <v>31</v>
      </c>
      <c r="H57" s="632">
        <v>14</v>
      </c>
      <c r="I57" s="632">
        <v>306</v>
      </c>
      <c r="J57" s="634">
        <v>172</v>
      </c>
      <c r="K57" s="635">
        <v>0</v>
      </c>
      <c r="L57" s="632">
        <v>0</v>
      </c>
      <c r="M57" s="632">
        <v>0</v>
      </c>
      <c r="N57" s="634">
        <v>0</v>
      </c>
      <c r="O57" s="691">
        <v>522</v>
      </c>
      <c r="P57" s="613">
        <v>278</v>
      </c>
      <c r="Q57" s="697">
        <v>1.1202918768108167E-2</v>
      </c>
      <c r="R57" s="696">
        <v>0.53256704980842917</v>
      </c>
    </row>
    <row r="58" spans="1:18" x14ac:dyDescent="0.3">
      <c r="A58" s="1646"/>
      <c r="B58" s="620" t="s">
        <v>60</v>
      </c>
      <c r="C58" s="619">
        <v>182</v>
      </c>
      <c r="D58" s="616">
        <v>115</v>
      </c>
      <c r="E58" s="616">
        <v>41</v>
      </c>
      <c r="F58" s="618">
        <v>33</v>
      </c>
      <c r="G58" s="619">
        <v>184</v>
      </c>
      <c r="H58" s="616">
        <v>115</v>
      </c>
      <c r="I58" s="616">
        <v>39</v>
      </c>
      <c r="J58" s="618">
        <v>32</v>
      </c>
      <c r="K58" s="619">
        <v>5</v>
      </c>
      <c r="L58" s="616">
        <v>4</v>
      </c>
      <c r="M58" s="616">
        <v>5</v>
      </c>
      <c r="N58" s="618">
        <v>1</v>
      </c>
      <c r="O58" s="691">
        <v>456</v>
      </c>
      <c r="P58" s="613">
        <v>300</v>
      </c>
      <c r="Q58" s="525">
        <v>9.7864577744393184E-3</v>
      </c>
      <c r="R58" s="336">
        <v>0.65789473684210531</v>
      </c>
    </row>
    <row r="59" spans="1:18" x14ac:dyDescent="0.3">
      <c r="A59" s="1646"/>
      <c r="B59" s="620" t="s">
        <v>72</v>
      </c>
      <c r="C59" s="619">
        <v>69</v>
      </c>
      <c r="D59" s="616">
        <v>59</v>
      </c>
      <c r="E59" s="616">
        <v>1</v>
      </c>
      <c r="F59" s="618">
        <v>1</v>
      </c>
      <c r="G59" s="619">
        <v>297</v>
      </c>
      <c r="H59" s="616">
        <v>250</v>
      </c>
      <c r="I59" s="616">
        <v>0</v>
      </c>
      <c r="J59" s="618">
        <v>0</v>
      </c>
      <c r="K59" s="619">
        <v>14</v>
      </c>
      <c r="L59" s="616">
        <v>11</v>
      </c>
      <c r="M59" s="616">
        <v>10</v>
      </c>
      <c r="N59" s="618">
        <v>8</v>
      </c>
      <c r="O59" s="691">
        <v>391</v>
      </c>
      <c r="P59" s="613">
        <v>329</v>
      </c>
      <c r="Q59" s="525">
        <v>8.3914583109775728E-3</v>
      </c>
      <c r="R59" s="336">
        <v>0.84143222506393867</v>
      </c>
    </row>
    <row r="60" spans="1:18" x14ac:dyDescent="0.3">
      <c r="A60" s="1646"/>
      <c r="B60" s="620" t="s">
        <v>74</v>
      </c>
      <c r="C60" s="619">
        <v>179</v>
      </c>
      <c r="D60" s="616">
        <v>100</v>
      </c>
      <c r="E60" s="616">
        <v>0</v>
      </c>
      <c r="F60" s="618">
        <v>0</v>
      </c>
      <c r="G60" s="619">
        <v>147</v>
      </c>
      <c r="H60" s="616">
        <v>78</v>
      </c>
      <c r="I60" s="616">
        <v>0</v>
      </c>
      <c r="J60" s="618">
        <v>0</v>
      </c>
      <c r="K60" s="619">
        <v>14</v>
      </c>
      <c r="L60" s="616">
        <v>5</v>
      </c>
      <c r="M60" s="616">
        <v>7</v>
      </c>
      <c r="N60" s="618">
        <v>3</v>
      </c>
      <c r="O60" s="691">
        <v>347</v>
      </c>
      <c r="P60" s="613">
        <v>186</v>
      </c>
      <c r="Q60" s="525">
        <v>7.4471509818650073E-3</v>
      </c>
      <c r="R60" s="336">
        <v>0.53602305475504319</v>
      </c>
    </row>
    <row r="61" spans="1:18" x14ac:dyDescent="0.3">
      <c r="A61" s="1646"/>
      <c r="B61" s="620" t="s">
        <v>76</v>
      </c>
      <c r="C61" s="619">
        <v>95</v>
      </c>
      <c r="D61" s="616">
        <v>68</v>
      </c>
      <c r="E61" s="616">
        <v>0</v>
      </c>
      <c r="F61" s="618">
        <v>0</v>
      </c>
      <c r="G61" s="619">
        <v>92</v>
      </c>
      <c r="H61" s="616">
        <v>52</v>
      </c>
      <c r="I61" s="616">
        <v>0</v>
      </c>
      <c r="J61" s="618">
        <v>0</v>
      </c>
      <c r="K61" s="619">
        <v>15</v>
      </c>
      <c r="L61" s="616">
        <v>7</v>
      </c>
      <c r="M61" s="616">
        <v>6</v>
      </c>
      <c r="N61" s="618">
        <v>2</v>
      </c>
      <c r="O61" s="691">
        <v>208</v>
      </c>
      <c r="P61" s="613">
        <v>129</v>
      </c>
      <c r="Q61" s="525">
        <v>4.4639982830775833E-3</v>
      </c>
      <c r="R61" s="336">
        <v>0.62019230769230771</v>
      </c>
    </row>
    <row r="62" spans="1:18" x14ac:dyDescent="0.3">
      <c r="A62" s="1646"/>
      <c r="B62" s="620" t="s">
        <v>101</v>
      </c>
      <c r="C62" s="619">
        <v>35</v>
      </c>
      <c r="D62" s="616">
        <v>15</v>
      </c>
      <c r="E62" s="616">
        <v>78</v>
      </c>
      <c r="F62" s="618">
        <v>56</v>
      </c>
      <c r="G62" s="619">
        <v>29</v>
      </c>
      <c r="H62" s="616">
        <v>18</v>
      </c>
      <c r="I62" s="616">
        <v>63</v>
      </c>
      <c r="J62" s="618">
        <v>37</v>
      </c>
      <c r="K62" s="619">
        <v>0</v>
      </c>
      <c r="L62" s="616">
        <v>0</v>
      </c>
      <c r="M62" s="616">
        <v>0</v>
      </c>
      <c r="N62" s="618">
        <v>0</v>
      </c>
      <c r="O62" s="691">
        <v>205</v>
      </c>
      <c r="P62" s="613">
        <v>126</v>
      </c>
      <c r="Q62" s="525">
        <v>4.3996136924562721E-3</v>
      </c>
      <c r="R62" s="336">
        <v>0.61463414634146341</v>
      </c>
    </row>
    <row r="63" spans="1:18" x14ac:dyDescent="0.3">
      <c r="A63" s="1646"/>
      <c r="B63" s="620" t="s">
        <v>40</v>
      </c>
      <c r="C63" s="619">
        <v>87</v>
      </c>
      <c r="D63" s="616">
        <v>48</v>
      </c>
      <c r="E63" s="616">
        <v>0</v>
      </c>
      <c r="F63" s="618">
        <v>0</v>
      </c>
      <c r="G63" s="619">
        <v>75</v>
      </c>
      <c r="H63" s="616">
        <v>40</v>
      </c>
      <c r="I63" s="616">
        <v>0</v>
      </c>
      <c r="J63" s="618">
        <v>0</v>
      </c>
      <c r="K63" s="619">
        <v>6</v>
      </c>
      <c r="L63" s="616">
        <v>3</v>
      </c>
      <c r="M63" s="616">
        <v>6</v>
      </c>
      <c r="N63" s="618">
        <v>2</v>
      </c>
      <c r="O63" s="691">
        <v>174</v>
      </c>
      <c r="P63" s="613">
        <v>93</v>
      </c>
      <c r="Q63" s="525">
        <v>3.7343062560360554E-3</v>
      </c>
      <c r="R63" s="336">
        <v>0.53448275862068961</v>
      </c>
    </row>
    <row r="64" spans="1:18" x14ac:dyDescent="0.3">
      <c r="A64" s="1646"/>
      <c r="B64" s="620" t="s">
        <v>99</v>
      </c>
      <c r="C64" s="619">
        <v>42</v>
      </c>
      <c r="D64" s="616">
        <v>21</v>
      </c>
      <c r="E64" s="616">
        <v>21</v>
      </c>
      <c r="F64" s="618">
        <v>14</v>
      </c>
      <c r="G64" s="619">
        <v>44</v>
      </c>
      <c r="H64" s="616">
        <v>22</v>
      </c>
      <c r="I64" s="616">
        <v>18</v>
      </c>
      <c r="J64" s="618">
        <v>16</v>
      </c>
      <c r="K64" s="619">
        <v>0</v>
      </c>
      <c r="L64" s="616">
        <v>0</v>
      </c>
      <c r="M64" s="616">
        <v>4</v>
      </c>
      <c r="N64" s="618">
        <v>2</v>
      </c>
      <c r="O64" s="691">
        <v>129</v>
      </c>
      <c r="P64" s="613">
        <v>75</v>
      </c>
      <c r="Q64" s="525">
        <v>2.768537396716386E-3</v>
      </c>
      <c r="R64" s="336">
        <v>0.58139534883720934</v>
      </c>
    </row>
    <row r="65" spans="1:18" x14ac:dyDescent="0.3">
      <c r="A65" s="1646"/>
      <c r="B65" s="620" t="s">
        <v>89</v>
      </c>
      <c r="C65" s="619">
        <v>13</v>
      </c>
      <c r="D65" s="616">
        <v>9</v>
      </c>
      <c r="E65" s="616">
        <v>17</v>
      </c>
      <c r="F65" s="618">
        <v>7</v>
      </c>
      <c r="G65" s="619">
        <v>25</v>
      </c>
      <c r="H65" s="616">
        <v>14</v>
      </c>
      <c r="I65" s="616">
        <v>31</v>
      </c>
      <c r="J65" s="618">
        <v>17</v>
      </c>
      <c r="K65" s="619">
        <v>0</v>
      </c>
      <c r="L65" s="616">
        <v>0</v>
      </c>
      <c r="M65" s="616">
        <v>4</v>
      </c>
      <c r="N65" s="618">
        <v>0</v>
      </c>
      <c r="O65" s="691">
        <v>90</v>
      </c>
      <c r="P65" s="613">
        <v>47</v>
      </c>
      <c r="Q65" s="525">
        <v>1.9315377186393389E-3</v>
      </c>
      <c r="R65" s="336">
        <v>0.52222222222222225</v>
      </c>
    </row>
    <row r="66" spans="1:18" x14ac:dyDescent="0.3">
      <c r="A66" s="1646"/>
      <c r="B66" s="620" t="s">
        <v>85</v>
      </c>
      <c r="C66" s="619">
        <v>17</v>
      </c>
      <c r="D66" s="616">
        <v>2</v>
      </c>
      <c r="E66" s="616">
        <v>0</v>
      </c>
      <c r="F66" s="618">
        <v>0</v>
      </c>
      <c r="G66" s="619">
        <v>15</v>
      </c>
      <c r="H66" s="616">
        <v>2</v>
      </c>
      <c r="I66" s="616">
        <v>0</v>
      </c>
      <c r="J66" s="618">
        <v>0</v>
      </c>
      <c r="K66" s="619">
        <v>0</v>
      </c>
      <c r="L66" s="616">
        <v>0</v>
      </c>
      <c r="M66" s="616">
        <v>0</v>
      </c>
      <c r="N66" s="618">
        <v>0</v>
      </c>
      <c r="O66" s="691">
        <v>32</v>
      </c>
      <c r="P66" s="613">
        <v>4</v>
      </c>
      <c r="Q66" s="525">
        <v>6.8676896662732054E-4</v>
      </c>
      <c r="R66" s="336">
        <v>0.125</v>
      </c>
    </row>
    <row r="67" spans="1:18" ht="15" thickBot="1" x14ac:dyDescent="0.35">
      <c r="A67" s="1646"/>
      <c r="B67" s="708" t="s">
        <v>83</v>
      </c>
      <c r="C67" s="644">
        <v>10</v>
      </c>
      <c r="D67" s="641">
        <v>3</v>
      </c>
      <c r="E67" s="641">
        <v>0</v>
      </c>
      <c r="F67" s="643">
        <v>0</v>
      </c>
      <c r="G67" s="644">
        <v>0</v>
      </c>
      <c r="H67" s="641">
        <v>0</v>
      </c>
      <c r="I67" s="641">
        <v>0</v>
      </c>
      <c r="J67" s="643">
        <v>0</v>
      </c>
      <c r="K67" s="644">
        <v>0</v>
      </c>
      <c r="L67" s="641">
        <v>0</v>
      </c>
      <c r="M67" s="641">
        <v>0</v>
      </c>
      <c r="N67" s="643">
        <v>0</v>
      </c>
      <c r="O67" s="689">
        <v>10</v>
      </c>
      <c r="P67" s="638">
        <v>3</v>
      </c>
      <c r="Q67" s="637">
        <v>2.1461530207103768E-4</v>
      </c>
      <c r="R67" s="636">
        <v>0.3</v>
      </c>
    </row>
    <row r="68" spans="1:18" ht="15" thickBot="1" x14ac:dyDescent="0.35">
      <c r="A68" s="1647"/>
      <c r="B68" s="612" t="s">
        <v>129</v>
      </c>
      <c r="C68" s="688">
        <v>16680</v>
      </c>
      <c r="D68" s="687">
        <v>10360</v>
      </c>
      <c r="E68" s="687">
        <v>5071</v>
      </c>
      <c r="F68" s="686">
        <v>3418</v>
      </c>
      <c r="G68" s="688">
        <v>17292</v>
      </c>
      <c r="H68" s="687">
        <v>10574</v>
      </c>
      <c r="I68" s="687">
        <v>5953</v>
      </c>
      <c r="J68" s="686">
        <v>4046</v>
      </c>
      <c r="K68" s="688">
        <v>932</v>
      </c>
      <c r="L68" s="687">
        <v>466</v>
      </c>
      <c r="M68" s="687">
        <v>667</v>
      </c>
      <c r="N68" s="686">
        <v>324</v>
      </c>
      <c r="O68" s="685">
        <v>46595</v>
      </c>
      <c r="P68" s="605">
        <v>29188</v>
      </c>
      <c r="Q68" s="299">
        <v>1</v>
      </c>
      <c r="R68" s="300">
        <v>0.62641914368494478</v>
      </c>
    </row>
    <row r="69" spans="1:18" x14ac:dyDescent="0.3">
      <c r="A69" s="1645">
        <v>2018</v>
      </c>
      <c r="B69" s="707" t="s">
        <v>62</v>
      </c>
      <c r="C69" s="706">
        <v>2078</v>
      </c>
      <c r="D69" s="705">
        <v>1503</v>
      </c>
      <c r="E69" s="705">
        <v>274</v>
      </c>
      <c r="F69" s="704">
        <v>192</v>
      </c>
      <c r="G69" s="706">
        <v>3062</v>
      </c>
      <c r="H69" s="705">
        <v>2127</v>
      </c>
      <c r="I69" s="705">
        <v>285</v>
      </c>
      <c r="J69" s="704">
        <v>185</v>
      </c>
      <c r="K69" s="706">
        <v>205</v>
      </c>
      <c r="L69" s="705">
        <v>123</v>
      </c>
      <c r="M69" s="705">
        <v>153</v>
      </c>
      <c r="N69" s="704">
        <v>74</v>
      </c>
      <c r="O69" s="703">
        <v>6057</v>
      </c>
      <c r="P69" s="702">
        <v>4204</v>
      </c>
      <c r="Q69" s="701">
        <v>0.14732566341546469</v>
      </c>
      <c r="R69" s="700">
        <v>0.69407297341918439</v>
      </c>
    </row>
    <row r="70" spans="1:18" x14ac:dyDescent="0.3">
      <c r="A70" s="1646"/>
      <c r="B70" s="699" t="s">
        <v>50</v>
      </c>
      <c r="C70" s="619">
        <v>1522</v>
      </c>
      <c r="D70" s="616">
        <v>521</v>
      </c>
      <c r="E70" s="616">
        <v>0</v>
      </c>
      <c r="F70" s="618">
        <v>0</v>
      </c>
      <c r="G70" s="619">
        <v>1778</v>
      </c>
      <c r="H70" s="616">
        <v>613</v>
      </c>
      <c r="I70" s="616">
        <v>0</v>
      </c>
      <c r="J70" s="618">
        <v>0</v>
      </c>
      <c r="K70" s="619">
        <v>107</v>
      </c>
      <c r="L70" s="616">
        <v>38</v>
      </c>
      <c r="M70" s="616">
        <v>36</v>
      </c>
      <c r="N70" s="618">
        <v>11</v>
      </c>
      <c r="O70" s="691">
        <v>3443</v>
      </c>
      <c r="P70" s="613">
        <v>1183</v>
      </c>
      <c r="Q70" s="525">
        <v>8.3744800914552581E-2</v>
      </c>
      <c r="R70" s="336">
        <v>0.34359570142317747</v>
      </c>
    </row>
    <row r="71" spans="1:18" x14ac:dyDescent="0.3">
      <c r="A71" s="1646"/>
      <c r="B71" s="692" t="s">
        <v>46</v>
      </c>
      <c r="C71" s="619">
        <v>1212</v>
      </c>
      <c r="D71" s="616">
        <v>964</v>
      </c>
      <c r="E71" s="616">
        <v>280</v>
      </c>
      <c r="F71" s="618">
        <v>243</v>
      </c>
      <c r="G71" s="619">
        <v>944</v>
      </c>
      <c r="H71" s="616">
        <v>721</v>
      </c>
      <c r="I71" s="616">
        <v>116</v>
      </c>
      <c r="J71" s="618">
        <v>104</v>
      </c>
      <c r="K71" s="619">
        <v>30</v>
      </c>
      <c r="L71" s="616">
        <v>15</v>
      </c>
      <c r="M71" s="616">
        <v>24</v>
      </c>
      <c r="N71" s="618">
        <v>11</v>
      </c>
      <c r="O71" s="691">
        <v>2606</v>
      </c>
      <c r="P71" s="613">
        <v>2058</v>
      </c>
      <c r="Q71" s="525">
        <v>6.3386276846739475E-2</v>
      </c>
      <c r="R71" s="336">
        <v>0.78971603990790484</v>
      </c>
    </row>
    <row r="72" spans="1:18" x14ac:dyDescent="0.3">
      <c r="A72" s="1646"/>
      <c r="B72" s="692" t="s">
        <v>52</v>
      </c>
      <c r="C72" s="619">
        <v>1097</v>
      </c>
      <c r="D72" s="616">
        <v>342</v>
      </c>
      <c r="E72" s="616">
        <v>68</v>
      </c>
      <c r="F72" s="618">
        <v>26</v>
      </c>
      <c r="G72" s="619">
        <v>1270</v>
      </c>
      <c r="H72" s="616">
        <v>386</v>
      </c>
      <c r="I72" s="616">
        <v>29</v>
      </c>
      <c r="J72" s="618">
        <v>8</v>
      </c>
      <c r="K72" s="619">
        <v>77</v>
      </c>
      <c r="L72" s="616">
        <v>21</v>
      </c>
      <c r="M72" s="616">
        <v>27</v>
      </c>
      <c r="N72" s="618">
        <v>8</v>
      </c>
      <c r="O72" s="691">
        <v>2568</v>
      </c>
      <c r="P72" s="613">
        <v>791</v>
      </c>
      <c r="Q72" s="525">
        <v>6.2461994989419407E-2</v>
      </c>
      <c r="R72" s="336">
        <v>0.30802180685358255</v>
      </c>
    </row>
    <row r="73" spans="1:18" x14ac:dyDescent="0.3">
      <c r="A73" s="1646"/>
      <c r="B73" s="692" t="s">
        <v>103</v>
      </c>
      <c r="C73" s="619">
        <v>452</v>
      </c>
      <c r="D73" s="616">
        <v>376</v>
      </c>
      <c r="E73" s="616">
        <v>1119</v>
      </c>
      <c r="F73" s="618">
        <v>844</v>
      </c>
      <c r="G73" s="619">
        <v>66</v>
      </c>
      <c r="H73" s="616">
        <v>48</v>
      </c>
      <c r="I73" s="616">
        <v>868</v>
      </c>
      <c r="J73" s="618">
        <v>742</v>
      </c>
      <c r="K73" s="619">
        <v>0</v>
      </c>
      <c r="L73" s="616">
        <v>0</v>
      </c>
      <c r="M73" s="616">
        <v>29</v>
      </c>
      <c r="N73" s="618">
        <v>22</v>
      </c>
      <c r="O73" s="691">
        <v>2534</v>
      </c>
      <c r="P73" s="613">
        <v>2032</v>
      </c>
      <c r="Q73" s="525">
        <v>6.1635005959185661E-2</v>
      </c>
      <c r="R73" s="336">
        <v>0.80189423835832674</v>
      </c>
    </row>
    <row r="74" spans="1:18" x14ac:dyDescent="0.3">
      <c r="A74" s="1646"/>
      <c r="B74" s="692" t="s">
        <v>42</v>
      </c>
      <c r="C74" s="619">
        <v>1052</v>
      </c>
      <c r="D74" s="616">
        <v>731</v>
      </c>
      <c r="E74" s="616">
        <v>86</v>
      </c>
      <c r="F74" s="618">
        <v>54</v>
      </c>
      <c r="G74" s="619">
        <v>1243</v>
      </c>
      <c r="H74" s="616">
        <v>854</v>
      </c>
      <c r="I74" s="616">
        <v>34</v>
      </c>
      <c r="J74" s="618">
        <v>22</v>
      </c>
      <c r="K74" s="619">
        <v>30</v>
      </c>
      <c r="L74" s="616">
        <v>18</v>
      </c>
      <c r="M74" s="616">
        <v>23</v>
      </c>
      <c r="N74" s="618">
        <v>10</v>
      </c>
      <c r="O74" s="691">
        <v>2468</v>
      </c>
      <c r="P74" s="613">
        <v>1689</v>
      </c>
      <c r="Q74" s="525">
        <v>6.0029674312261326E-2</v>
      </c>
      <c r="R74" s="336">
        <v>0.68435980551053488</v>
      </c>
    </row>
    <row r="75" spans="1:18" x14ac:dyDescent="0.3">
      <c r="A75" s="1646"/>
      <c r="B75" s="698" t="s">
        <v>64</v>
      </c>
      <c r="C75" s="619">
        <v>1104</v>
      </c>
      <c r="D75" s="616">
        <v>859</v>
      </c>
      <c r="E75" s="616">
        <v>297</v>
      </c>
      <c r="F75" s="618">
        <v>204</v>
      </c>
      <c r="G75" s="619">
        <v>839</v>
      </c>
      <c r="H75" s="616">
        <v>687</v>
      </c>
      <c r="I75" s="616">
        <v>46</v>
      </c>
      <c r="J75" s="618">
        <v>32</v>
      </c>
      <c r="K75" s="619">
        <v>46</v>
      </c>
      <c r="L75" s="616">
        <v>24</v>
      </c>
      <c r="M75" s="616">
        <v>14</v>
      </c>
      <c r="N75" s="618">
        <v>5</v>
      </c>
      <c r="O75" s="691">
        <v>2346</v>
      </c>
      <c r="P75" s="613">
        <v>1811</v>
      </c>
      <c r="Q75" s="525">
        <v>5.7062243086128478E-2</v>
      </c>
      <c r="R75" s="336">
        <v>0.77195225916453536</v>
      </c>
    </row>
    <row r="76" spans="1:18" x14ac:dyDescent="0.3">
      <c r="A76" s="1646"/>
      <c r="B76" s="692" t="s">
        <v>48</v>
      </c>
      <c r="C76" s="619">
        <v>978</v>
      </c>
      <c r="D76" s="616">
        <v>609</v>
      </c>
      <c r="E76" s="616">
        <v>201</v>
      </c>
      <c r="F76" s="618">
        <v>96</v>
      </c>
      <c r="G76" s="619">
        <v>1063</v>
      </c>
      <c r="H76" s="616">
        <v>665</v>
      </c>
      <c r="I76" s="616">
        <v>20</v>
      </c>
      <c r="J76" s="618">
        <v>10</v>
      </c>
      <c r="K76" s="619">
        <v>23</v>
      </c>
      <c r="L76" s="616">
        <v>16</v>
      </c>
      <c r="M76" s="616">
        <v>23</v>
      </c>
      <c r="N76" s="618">
        <v>8</v>
      </c>
      <c r="O76" s="691">
        <v>2308</v>
      </c>
      <c r="P76" s="613">
        <v>1404</v>
      </c>
      <c r="Q76" s="525">
        <v>5.6137961228808403E-2</v>
      </c>
      <c r="R76" s="336">
        <v>0.60831889081455803</v>
      </c>
    </row>
    <row r="77" spans="1:18" x14ac:dyDescent="0.3">
      <c r="A77" s="1646"/>
      <c r="B77" s="692" t="s">
        <v>78</v>
      </c>
      <c r="C77" s="619">
        <v>1058</v>
      </c>
      <c r="D77" s="616">
        <v>394</v>
      </c>
      <c r="E77" s="616">
        <v>116</v>
      </c>
      <c r="F77" s="618">
        <v>51</v>
      </c>
      <c r="G77" s="619">
        <v>960</v>
      </c>
      <c r="H77" s="616">
        <v>360</v>
      </c>
      <c r="I77" s="616">
        <v>19</v>
      </c>
      <c r="J77" s="618">
        <v>5</v>
      </c>
      <c r="K77" s="619">
        <v>79</v>
      </c>
      <c r="L77" s="616">
        <v>22</v>
      </c>
      <c r="M77" s="616">
        <v>12</v>
      </c>
      <c r="N77" s="618">
        <v>2</v>
      </c>
      <c r="O77" s="691">
        <v>2244</v>
      </c>
      <c r="P77" s="613">
        <v>834</v>
      </c>
      <c r="Q77" s="525">
        <v>5.4581275995427239E-2</v>
      </c>
      <c r="R77" s="336">
        <v>0.37165775401069517</v>
      </c>
    </row>
    <row r="78" spans="1:18" x14ac:dyDescent="0.3">
      <c r="A78" s="1646"/>
      <c r="B78" s="692" t="s">
        <v>66</v>
      </c>
      <c r="C78" s="619">
        <v>940</v>
      </c>
      <c r="D78" s="616">
        <v>669</v>
      </c>
      <c r="E78" s="616">
        <v>213</v>
      </c>
      <c r="F78" s="618">
        <v>143</v>
      </c>
      <c r="G78" s="619">
        <v>877</v>
      </c>
      <c r="H78" s="616">
        <v>653</v>
      </c>
      <c r="I78" s="616">
        <v>116</v>
      </c>
      <c r="J78" s="618">
        <v>62</v>
      </c>
      <c r="K78" s="619">
        <v>49</v>
      </c>
      <c r="L78" s="616">
        <v>35</v>
      </c>
      <c r="M78" s="616">
        <v>29</v>
      </c>
      <c r="N78" s="618">
        <v>20</v>
      </c>
      <c r="O78" s="691">
        <v>2224</v>
      </c>
      <c r="P78" s="613">
        <v>1582</v>
      </c>
      <c r="Q78" s="525">
        <v>5.4094811859995623E-2</v>
      </c>
      <c r="R78" s="336">
        <v>0.71133093525179858</v>
      </c>
    </row>
    <row r="79" spans="1:18" x14ac:dyDescent="0.3">
      <c r="A79" s="1646"/>
      <c r="B79" s="692" t="s">
        <v>70</v>
      </c>
      <c r="C79" s="619">
        <v>747</v>
      </c>
      <c r="D79" s="616">
        <v>529</v>
      </c>
      <c r="E79" s="616">
        <v>183</v>
      </c>
      <c r="F79" s="618">
        <v>120</v>
      </c>
      <c r="G79" s="619">
        <v>585</v>
      </c>
      <c r="H79" s="616">
        <v>456</v>
      </c>
      <c r="I79" s="616">
        <v>187</v>
      </c>
      <c r="J79" s="618">
        <v>146</v>
      </c>
      <c r="K79" s="619">
        <v>35</v>
      </c>
      <c r="L79" s="616">
        <v>20</v>
      </c>
      <c r="M79" s="616">
        <v>11</v>
      </c>
      <c r="N79" s="618">
        <v>2</v>
      </c>
      <c r="O79" s="691">
        <v>1748</v>
      </c>
      <c r="P79" s="613">
        <v>1273</v>
      </c>
      <c r="Q79" s="525">
        <v>4.2516965436723175E-2</v>
      </c>
      <c r="R79" s="336">
        <v>0.72826086956521741</v>
      </c>
    </row>
    <row r="80" spans="1:18" x14ac:dyDescent="0.3">
      <c r="A80" s="1646"/>
      <c r="B80" s="698" t="s">
        <v>68</v>
      </c>
      <c r="C80" s="635">
        <v>572</v>
      </c>
      <c r="D80" s="632">
        <v>409</v>
      </c>
      <c r="E80" s="632">
        <v>59</v>
      </c>
      <c r="F80" s="634">
        <v>40</v>
      </c>
      <c r="G80" s="635">
        <v>864</v>
      </c>
      <c r="H80" s="632">
        <v>576</v>
      </c>
      <c r="I80" s="632">
        <v>18</v>
      </c>
      <c r="J80" s="634">
        <v>11</v>
      </c>
      <c r="K80" s="635">
        <v>56</v>
      </c>
      <c r="L80" s="632">
        <v>39</v>
      </c>
      <c r="M80" s="632">
        <v>38</v>
      </c>
      <c r="N80" s="634">
        <v>19</v>
      </c>
      <c r="O80" s="691">
        <v>1607</v>
      </c>
      <c r="P80" s="613">
        <v>1094</v>
      </c>
      <c r="Q80" s="697">
        <v>3.908739328193029E-2</v>
      </c>
      <c r="R80" s="696">
        <v>0.68077162414436843</v>
      </c>
    </row>
    <row r="81" spans="1:18" x14ac:dyDescent="0.3">
      <c r="A81" s="1646"/>
      <c r="B81" s="692" t="s">
        <v>58</v>
      </c>
      <c r="C81" s="619">
        <v>544</v>
      </c>
      <c r="D81" s="616">
        <v>463</v>
      </c>
      <c r="E81" s="616">
        <v>227</v>
      </c>
      <c r="F81" s="618">
        <v>194</v>
      </c>
      <c r="G81" s="619">
        <v>493</v>
      </c>
      <c r="H81" s="616">
        <v>391</v>
      </c>
      <c r="I81" s="616">
        <v>65</v>
      </c>
      <c r="J81" s="618">
        <v>56</v>
      </c>
      <c r="K81" s="619">
        <v>14</v>
      </c>
      <c r="L81" s="616">
        <v>10</v>
      </c>
      <c r="M81" s="616">
        <v>15</v>
      </c>
      <c r="N81" s="618">
        <v>6</v>
      </c>
      <c r="O81" s="691">
        <v>1358</v>
      </c>
      <c r="P81" s="613">
        <v>1120</v>
      </c>
      <c r="Q81" s="525">
        <v>3.3030914795806679E-2</v>
      </c>
      <c r="R81" s="336">
        <v>0.82474226804123707</v>
      </c>
    </row>
    <row r="82" spans="1:18" x14ac:dyDescent="0.3">
      <c r="A82" s="1646"/>
      <c r="B82" s="692" t="s">
        <v>152</v>
      </c>
      <c r="C82" s="619">
        <v>414</v>
      </c>
      <c r="D82" s="616">
        <v>335</v>
      </c>
      <c r="E82" s="616">
        <v>213</v>
      </c>
      <c r="F82" s="695">
        <v>188</v>
      </c>
      <c r="G82" s="619">
        <v>405</v>
      </c>
      <c r="H82" s="616">
        <v>299</v>
      </c>
      <c r="I82" s="616">
        <v>64</v>
      </c>
      <c r="J82" s="618">
        <v>48</v>
      </c>
      <c r="K82" s="619">
        <v>19</v>
      </c>
      <c r="L82" s="616">
        <v>10</v>
      </c>
      <c r="M82" s="616">
        <v>19</v>
      </c>
      <c r="N82" s="618">
        <v>11</v>
      </c>
      <c r="O82" s="691">
        <v>1134</v>
      </c>
      <c r="P82" s="613">
        <v>891</v>
      </c>
      <c r="Q82" s="525">
        <v>2.7582516478972589E-2</v>
      </c>
      <c r="R82" s="336">
        <v>0.7857142857142857</v>
      </c>
    </row>
    <row r="83" spans="1:18" x14ac:dyDescent="0.3">
      <c r="A83" s="1646"/>
      <c r="B83" s="692" t="s">
        <v>54</v>
      </c>
      <c r="C83" s="619">
        <v>346</v>
      </c>
      <c r="D83" s="616">
        <v>133</v>
      </c>
      <c r="E83" s="616">
        <v>77</v>
      </c>
      <c r="F83" s="618">
        <v>24</v>
      </c>
      <c r="G83" s="619">
        <v>394</v>
      </c>
      <c r="H83" s="616">
        <v>185</v>
      </c>
      <c r="I83" s="616">
        <v>39</v>
      </c>
      <c r="J83" s="618">
        <v>6</v>
      </c>
      <c r="K83" s="619">
        <v>23</v>
      </c>
      <c r="L83" s="616">
        <v>10</v>
      </c>
      <c r="M83" s="616">
        <v>9</v>
      </c>
      <c r="N83" s="618">
        <v>5</v>
      </c>
      <c r="O83" s="691">
        <v>888</v>
      </c>
      <c r="P83" s="613">
        <v>363</v>
      </c>
      <c r="Q83" s="525">
        <v>2.1599007613163721E-2</v>
      </c>
      <c r="R83" s="336">
        <v>0.40878378378378377</v>
      </c>
    </row>
    <row r="84" spans="1:18" x14ac:dyDescent="0.3">
      <c r="A84" s="1646"/>
      <c r="B84" s="692" t="s">
        <v>97</v>
      </c>
      <c r="C84" s="619">
        <v>71</v>
      </c>
      <c r="D84" s="616">
        <v>35</v>
      </c>
      <c r="E84" s="616">
        <v>260</v>
      </c>
      <c r="F84" s="618">
        <v>179</v>
      </c>
      <c r="G84" s="619">
        <v>80</v>
      </c>
      <c r="H84" s="616">
        <v>45</v>
      </c>
      <c r="I84" s="616">
        <v>438</v>
      </c>
      <c r="J84" s="618">
        <v>297</v>
      </c>
      <c r="K84" s="619">
        <v>0</v>
      </c>
      <c r="L84" s="616">
        <v>0</v>
      </c>
      <c r="M84" s="616">
        <v>0</v>
      </c>
      <c r="N84" s="618">
        <v>0</v>
      </c>
      <c r="O84" s="691">
        <v>849</v>
      </c>
      <c r="P84" s="613">
        <v>556</v>
      </c>
      <c r="Q84" s="525">
        <v>2.0650402549072071E-2</v>
      </c>
      <c r="R84" s="336">
        <v>0.65488810365135453</v>
      </c>
    </row>
    <row r="85" spans="1:18" x14ac:dyDescent="0.3">
      <c r="A85" s="1646"/>
      <c r="B85" s="692" t="s">
        <v>153</v>
      </c>
      <c r="C85" s="619">
        <v>45</v>
      </c>
      <c r="D85" s="616">
        <v>31</v>
      </c>
      <c r="E85" s="616">
        <v>312</v>
      </c>
      <c r="F85" s="618">
        <v>159</v>
      </c>
      <c r="G85" s="619">
        <v>30</v>
      </c>
      <c r="H85" s="616">
        <v>20</v>
      </c>
      <c r="I85" s="616">
        <v>325</v>
      </c>
      <c r="J85" s="618">
        <v>186</v>
      </c>
      <c r="K85" s="619">
        <v>0</v>
      </c>
      <c r="L85" s="616">
        <v>0</v>
      </c>
      <c r="M85" s="616">
        <v>0</v>
      </c>
      <c r="N85" s="618">
        <v>0</v>
      </c>
      <c r="O85" s="691">
        <v>712</v>
      </c>
      <c r="P85" s="613">
        <v>396</v>
      </c>
      <c r="Q85" s="525">
        <v>1.7318123221365504E-2</v>
      </c>
      <c r="R85" s="336">
        <v>0.5561797752808989</v>
      </c>
    </row>
    <row r="86" spans="1:18" x14ac:dyDescent="0.3">
      <c r="A86" s="1646"/>
      <c r="B86" s="692" t="s">
        <v>56</v>
      </c>
      <c r="C86" s="619">
        <v>291</v>
      </c>
      <c r="D86" s="616">
        <v>195</v>
      </c>
      <c r="E86" s="616">
        <v>74</v>
      </c>
      <c r="F86" s="618">
        <v>42</v>
      </c>
      <c r="G86" s="619">
        <v>206</v>
      </c>
      <c r="H86" s="616">
        <v>138</v>
      </c>
      <c r="I86" s="616">
        <v>58</v>
      </c>
      <c r="J86" s="618">
        <v>17</v>
      </c>
      <c r="K86" s="619">
        <v>3</v>
      </c>
      <c r="L86" s="616">
        <v>3</v>
      </c>
      <c r="M86" s="616">
        <v>1</v>
      </c>
      <c r="N86" s="618">
        <v>0</v>
      </c>
      <c r="O86" s="691">
        <v>633</v>
      </c>
      <c r="P86" s="613">
        <v>395</v>
      </c>
      <c r="Q86" s="525">
        <v>1.5396589886410624E-2</v>
      </c>
      <c r="R86" s="336">
        <v>0.62401263823064768</v>
      </c>
    </row>
    <row r="87" spans="1:18" x14ac:dyDescent="0.3">
      <c r="A87" s="1646"/>
      <c r="B87" s="692" t="s">
        <v>87</v>
      </c>
      <c r="C87" s="619">
        <v>180</v>
      </c>
      <c r="D87" s="616">
        <v>77</v>
      </c>
      <c r="E87" s="616">
        <v>90</v>
      </c>
      <c r="F87" s="618">
        <v>44</v>
      </c>
      <c r="G87" s="619">
        <v>230</v>
      </c>
      <c r="H87" s="616">
        <v>136</v>
      </c>
      <c r="I87" s="616">
        <v>43</v>
      </c>
      <c r="J87" s="618">
        <v>29</v>
      </c>
      <c r="K87" s="619">
        <v>8</v>
      </c>
      <c r="L87" s="616">
        <v>4</v>
      </c>
      <c r="M87" s="616">
        <v>26</v>
      </c>
      <c r="N87" s="618">
        <v>11</v>
      </c>
      <c r="O87" s="691">
        <v>577</v>
      </c>
      <c r="P87" s="613">
        <v>301</v>
      </c>
      <c r="Q87" s="525">
        <v>1.4034490307202101E-2</v>
      </c>
      <c r="R87" s="336">
        <v>0.52166377816291165</v>
      </c>
    </row>
    <row r="88" spans="1:18" x14ac:dyDescent="0.3">
      <c r="A88" s="1646"/>
      <c r="B88" s="692" t="s">
        <v>60</v>
      </c>
      <c r="C88" s="619">
        <v>230</v>
      </c>
      <c r="D88" s="616">
        <v>136</v>
      </c>
      <c r="E88" s="616">
        <v>67</v>
      </c>
      <c r="F88" s="618">
        <v>52</v>
      </c>
      <c r="G88" s="619">
        <v>131</v>
      </c>
      <c r="H88" s="645">
        <v>86</v>
      </c>
      <c r="I88" s="616">
        <v>48</v>
      </c>
      <c r="J88" s="618">
        <v>37</v>
      </c>
      <c r="K88" s="619">
        <v>5</v>
      </c>
      <c r="L88" s="616">
        <v>3</v>
      </c>
      <c r="M88" s="616">
        <v>1</v>
      </c>
      <c r="N88" s="618">
        <v>0</v>
      </c>
      <c r="O88" s="691">
        <v>482</v>
      </c>
      <c r="P88" s="613">
        <v>314</v>
      </c>
      <c r="Q88" s="525">
        <v>1.1723785663901929E-2</v>
      </c>
      <c r="R88" s="336">
        <v>0.65145228215767637</v>
      </c>
    </row>
    <row r="89" spans="1:18" x14ac:dyDescent="0.3">
      <c r="A89" s="1646"/>
      <c r="B89" s="692" t="s">
        <v>93</v>
      </c>
      <c r="C89" s="619">
        <v>108</v>
      </c>
      <c r="D89" s="616">
        <v>55</v>
      </c>
      <c r="E89" s="616">
        <v>49</v>
      </c>
      <c r="F89" s="618">
        <v>15</v>
      </c>
      <c r="G89" s="619">
        <v>171</v>
      </c>
      <c r="H89" s="616">
        <v>111</v>
      </c>
      <c r="I89" s="616">
        <v>103</v>
      </c>
      <c r="J89" s="618">
        <v>45</v>
      </c>
      <c r="K89" s="619">
        <v>0</v>
      </c>
      <c r="L89" s="616">
        <v>0</v>
      </c>
      <c r="M89" s="616">
        <v>0</v>
      </c>
      <c r="N89" s="618">
        <v>0</v>
      </c>
      <c r="O89" s="691">
        <v>431</v>
      </c>
      <c r="P89" s="613">
        <v>226</v>
      </c>
      <c r="Q89" s="525">
        <v>1.0483302118551309E-2</v>
      </c>
      <c r="R89" s="336">
        <v>0.52436194895591648</v>
      </c>
    </row>
    <row r="90" spans="1:18" x14ac:dyDescent="0.3">
      <c r="A90" s="1646"/>
      <c r="B90" s="692" t="s">
        <v>91</v>
      </c>
      <c r="C90" s="619">
        <v>39</v>
      </c>
      <c r="D90" s="616">
        <v>13</v>
      </c>
      <c r="E90" s="616">
        <v>82</v>
      </c>
      <c r="F90" s="618">
        <v>26</v>
      </c>
      <c r="G90" s="619">
        <v>76</v>
      </c>
      <c r="H90" s="616">
        <v>26</v>
      </c>
      <c r="I90" s="616">
        <v>206</v>
      </c>
      <c r="J90" s="618">
        <v>57</v>
      </c>
      <c r="K90" s="619">
        <v>0</v>
      </c>
      <c r="L90" s="616">
        <v>0</v>
      </c>
      <c r="M90" s="616">
        <v>0</v>
      </c>
      <c r="N90" s="618">
        <v>0</v>
      </c>
      <c r="O90" s="691">
        <v>403</v>
      </c>
      <c r="P90" s="613">
        <v>122</v>
      </c>
      <c r="Q90" s="525">
        <v>9.8022523289470476E-3</v>
      </c>
      <c r="R90" s="336">
        <v>0.30272952853598017</v>
      </c>
    </row>
    <row r="91" spans="1:18" x14ac:dyDescent="0.3">
      <c r="A91" s="1646"/>
      <c r="B91" s="692" t="s">
        <v>72</v>
      </c>
      <c r="C91" s="619">
        <v>66</v>
      </c>
      <c r="D91" s="616">
        <v>55</v>
      </c>
      <c r="E91" s="616">
        <v>6</v>
      </c>
      <c r="F91" s="618">
        <v>6</v>
      </c>
      <c r="G91" s="619">
        <v>268</v>
      </c>
      <c r="H91" s="616">
        <v>220</v>
      </c>
      <c r="I91" s="616">
        <v>0</v>
      </c>
      <c r="J91" s="618">
        <v>0</v>
      </c>
      <c r="K91" s="619">
        <v>14</v>
      </c>
      <c r="L91" s="616">
        <v>10</v>
      </c>
      <c r="M91" s="616">
        <v>11</v>
      </c>
      <c r="N91" s="618">
        <v>9</v>
      </c>
      <c r="O91" s="691">
        <v>365</v>
      </c>
      <c r="P91" s="613">
        <v>300</v>
      </c>
      <c r="Q91" s="525">
        <v>8.8779704716269794E-3</v>
      </c>
      <c r="R91" s="336">
        <v>0.82191780821917804</v>
      </c>
    </row>
    <row r="92" spans="1:18" x14ac:dyDescent="0.3">
      <c r="A92" s="1646"/>
      <c r="B92" s="692" t="s">
        <v>74</v>
      </c>
      <c r="C92" s="619">
        <v>176</v>
      </c>
      <c r="D92" s="616">
        <v>101</v>
      </c>
      <c r="E92" s="616">
        <v>0</v>
      </c>
      <c r="F92" s="618">
        <v>0</v>
      </c>
      <c r="G92" s="619">
        <v>157</v>
      </c>
      <c r="H92" s="616">
        <v>93</v>
      </c>
      <c r="I92" s="616">
        <v>0</v>
      </c>
      <c r="J92" s="618">
        <v>0</v>
      </c>
      <c r="K92" s="619">
        <v>10</v>
      </c>
      <c r="L92" s="616">
        <v>4</v>
      </c>
      <c r="M92" s="616">
        <v>3</v>
      </c>
      <c r="N92" s="618">
        <v>0</v>
      </c>
      <c r="O92" s="691">
        <v>346</v>
      </c>
      <c r="P92" s="613">
        <v>198</v>
      </c>
      <c r="Q92" s="525">
        <v>8.4158295429669454E-3</v>
      </c>
      <c r="R92" s="336">
        <v>0.5722543352601156</v>
      </c>
    </row>
    <row r="93" spans="1:18" x14ac:dyDescent="0.3">
      <c r="A93" s="1646"/>
      <c r="B93" s="692" t="s">
        <v>40</v>
      </c>
      <c r="C93" s="619">
        <v>86</v>
      </c>
      <c r="D93" s="616">
        <v>45</v>
      </c>
      <c r="E93" s="616">
        <v>0</v>
      </c>
      <c r="F93" s="618">
        <v>0</v>
      </c>
      <c r="G93" s="619">
        <v>81</v>
      </c>
      <c r="H93" s="616">
        <v>52</v>
      </c>
      <c r="I93" s="616">
        <v>0</v>
      </c>
      <c r="J93" s="618">
        <v>0</v>
      </c>
      <c r="K93" s="619">
        <v>6</v>
      </c>
      <c r="L93" s="613">
        <v>2</v>
      </c>
      <c r="M93" s="613">
        <v>9</v>
      </c>
      <c r="N93" s="694">
        <v>6</v>
      </c>
      <c r="O93" s="691">
        <v>182</v>
      </c>
      <c r="P93" s="613">
        <v>105</v>
      </c>
      <c r="Q93" s="693">
        <v>4.4268236324277004E-3</v>
      </c>
      <c r="R93" s="336">
        <v>0.57692307692307687</v>
      </c>
    </row>
    <row r="94" spans="1:18" x14ac:dyDescent="0.3">
      <c r="A94" s="1646"/>
      <c r="B94" s="692" t="s">
        <v>76</v>
      </c>
      <c r="C94" s="619">
        <v>76</v>
      </c>
      <c r="D94" s="616">
        <v>51</v>
      </c>
      <c r="E94" s="616">
        <v>0</v>
      </c>
      <c r="F94" s="618">
        <v>0</v>
      </c>
      <c r="G94" s="619">
        <v>84</v>
      </c>
      <c r="H94" s="616">
        <v>53</v>
      </c>
      <c r="I94" s="616">
        <v>0</v>
      </c>
      <c r="J94" s="618">
        <v>0</v>
      </c>
      <c r="K94" s="619">
        <v>10</v>
      </c>
      <c r="L94" s="616">
        <v>6</v>
      </c>
      <c r="M94" s="616">
        <v>2</v>
      </c>
      <c r="N94" s="618">
        <v>2</v>
      </c>
      <c r="O94" s="691">
        <v>172</v>
      </c>
      <c r="P94" s="613">
        <v>112</v>
      </c>
      <c r="Q94" s="525">
        <v>4.1835915647118914E-3</v>
      </c>
      <c r="R94" s="336">
        <v>0.65116279069767447</v>
      </c>
    </row>
    <row r="95" spans="1:18" x14ac:dyDescent="0.3">
      <c r="A95" s="1646"/>
      <c r="B95" s="692" t="s">
        <v>89</v>
      </c>
      <c r="C95" s="619">
        <v>15</v>
      </c>
      <c r="D95" s="616">
        <v>8</v>
      </c>
      <c r="E95" s="616">
        <v>48</v>
      </c>
      <c r="F95" s="618">
        <v>9</v>
      </c>
      <c r="G95" s="619">
        <v>24</v>
      </c>
      <c r="H95" s="616">
        <v>12</v>
      </c>
      <c r="I95" s="616">
        <v>58</v>
      </c>
      <c r="J95" s="618">
        <v>33</v>
      </c>
      <c r="K95" s="619">
        <v>0</v>
      </c>
      <c r="L95" s="616">
        <v>0</v>
      </c>
      <c r="M95" s="616">
        <v>3</v>
      </c>
      <c r="N95" s="618">
        <v>0</v>
      </c>
      <c r="O95" s="691">
        <v>148</v>
      </c>
      <c r="P95" s="613">
        <v>62</v>
      </c>
      <c r="Q95" s="525">
        <v>3.5998346021939532E-3</v>
      </c>
      <c r="R95" s="336">
        <v>0.41891891891891891</v>
      </c>
    </row>
    <row r="96" spans="1:18" x14ac:dyDescent="0.3">
      <c r="A96" s="1646"/>
      <c r="B96" s="692" t="s">
        <v>101</v>
      </c>
      <c r="C96" s="619">
        <v>37</v>
      </c>
      <c r="D96" s="616">
        <v>23</v>
      </c>
      <c r="E96" s="616">
        <v>33</v>
      </c>
      <c r="F96" s="618">
        <v>15</v>
      </c>
      <c r="G96" s="619">
        <v>19</v>
      </c>
      <c r="H96" s="616">
        <v>7</v>
      </c>
      <c r="I96" s="616">
        <v>46</v>
      </c>
      <c r="J96" s="618">
        <v>28</v>
      </c>
      <c r="K96" s="619">
        <v>0</v>
      </c>
      <c r="L96" s="616">
        <v>0</v>
      </c>
      <c r="M96" s="616">
        <v>0</v>
      </c>
      <c r="N96" s="618">
        <v>0</v>
      </c>
      <c r="O96" s="691">
        <v>135</v>
      </c>
      <c r="P96" s="613">
        <v>73</v>
      </c>
      <c r="Q96" s="525">
        <v>3.2836329141634033E-3</v>
      </c>
      <c r="R96" s="336">
        <v>0.54074074074074074</v>
      </c>
    </row>
    <row r="97" spans="1:18" x14ac:dyDescent="0.3">
      <c r="A97" s="1646"/>
      <c r="B97" s="692" t="s">
        <v>99</v>
      </c>
      <c r="C97" s="619">
        <v>31</v>
      </c>
      <c r="D97" s="616">
        <v>20</v>
      </c>
      <c r="E97" s="616">
        <v>33</v>
      </c>
      <c r="F97" s="618">
        <v>21</v>
      </c>
      <c r="G97" s="619">
        <v>30</v>
      </c>
      <c r="H97" s="616">
        <v>17</v>
      </c>
      <c r="I97" s="616">
        <v>28</v>
      </c>
      <c r="J97" s="618">
        <v>13</v>
      </c>
      <c r="K97" s="619">
        <v>0</v>
      </c>
      <c r="L97" s="616">
        <v>0</v>
      </c>
      <c r="M97" s="616">
        <v>4</v>
      </c>
      <c r="N97" s="618">
        <v>1</v>
      </c>
      <c r="O97" s="691">
        <v>126</v>
      </c>
      <c r="P97" s="613">
        <v>72</v>
      </c>
      <c r="Q97" s="525">
        <v>3.0647240532191765E-3</v>
      </c>
      <c r="R97" s="336">
        <v>0.5714285714285714</v>
      </c>
    </row>
    <row r="98" spans="1:18" x14ac:dyDescent="0.3">
      <c r="A98" s="1646"/>
      <c r="B98" s="692" t="s">
        <v>83</v>
      </c>
      <c r="C98" s="619">
        <v>12</v>
      </c>
      <c r="D98" s="616">
        <v>9</v>
      </c>
      <c r="E98" s="616">
        <v>0</v>
      </c>
      <c r="F98" s="618">
        <v>0</v>
      </c>
      <c r="G98" s="619">
        <v>0</v>
      </c>
      <c r="H98" s="616">
        <v>0</v>
      </c>
      <c r="I98" s="616">
        <v>0</v>
      </c>
      <c r="J98" s="618">
        <v>0</v>
      </c>
      <c r="K98" s="619">
        <v>0</v>
      </c>
      <c r="L98" s="616">
        <v>0</v>
      </c>
      <c r="M98" s="616">
        <v>0</v>
      </c>
      <c r="N98" s="618">
        <v>0</v>
      </c>
      <c r="O98" s="691">
        <v>12</v>
      </c>
      <c r="P98" s="613">
        <v>9</v>
      </c>
      <c r="Q98" s="525">
        <v>2.9187848125896917E-4</v>
      </c>
      <c r="R98" s="336">
        <v>0.75</v>
      </c>
    </row>
    <row r="99" spans="1:18" ht="15" thickBot="1" x14ac:dyDescent="0.35">
      <c r="A99" s="1646"/>
      <c r="B99" s="690" t="s">
        <v>85</v>
      </c>
      <c r="C99" s="644">
        <v>6</v>
      </c>
      <c r="D99" s="641">
        <v>1</v>
      </c>
      <c r="E99" s="641">
        <v>0</v>
      </c>
      <c r="F99" s="643">
        <v>0</v>
      </c>
      <c r="G99" s="644">
        <v>1</v>
      </c>
      <c r="H99" s="641">
        <v>0</v>
      </c>
      <c r="I99" s="641">
        <v>0</v>
      </c>
      <c r="J99" s="643">
        <v>0</v>
      </c>
      <c r="K99" s="644">
        <v>0</v>
      </c>
      <c r="L99" s="641">
        <v>0</v>
      </c>
      <c r="M99" s="641">
        <v>0</v>
      </c>
      <c r="N99" s="643">
        <v>0</v>
      </c>
      <c r="O99" s="689">
        <v>7</v>
      </c>
      <c r="P99" s="638">
        <v>1</v>
      </c>
      <c r="Q99" s="637">
        <v>1.7026244740106535E-4</v>
      </c>
      <c r="R99" s="636">
        <v>0.14285714285714285</v>
      </c>
    </row>
    <row r="100" spans="1:18" ht="15" thickBot="1" x14ac:dyDescent="0.35">
      <c r="A100" s="1647"/>
      <c r="B100" s="612" t="s">
        <v>154</v>
      </c>
      <c r="C100" s="688">
        <v>15585</v>
      </c>
      <c r="D100" s="687">
        <v>9692</v>
      </c>
      <c r="E100" s="687">
        <v>4467</v>
      </c>
      <c r="F100" s="686">
        <v>2987</v>
      </c>
      <c r="G100" s="688">
        <v>16431</v>
      </c>
      <c r="H100" s="687">
        <v>10037</v>
      </c>
      <c r="I100" s="687">
        <v>3259</v>
      </c>
      <c r="J100" s="686">
        <v>2179</v>
      </c>
      <c r="K100" s="688">
        <v>849</v>
      </c>
      <c r="L100" s="687">
        <v>433</v>
      </c>
      <c r="M100" s="687">
        <v>522</v>
      </c>
      <c r="N100" s="686">
        <v>243</v>
      </c>
      <c r="O100" s="685">
        <v>41113</v>
      </c>
      <c r="P100" s="605">
        <v>25571</v>
      </c>
      <c r="Q100" s="299">
        <v>1</v>
      </c>
      <c r="R100" s="300">
        <v>0.62196872035609174</v>
      </c>
    </row>
    <row r="101" spans="1:18" x14ac:dyDescent="0.3">
      <c r="A101" s="1645">
        <v>2019</v>
      </c>
      <c r="B101" s="661" t="s">
        <v>62</v>
      </c>
      <c r="C101" s="671">
        <v>1992</v>
      </c>
      <c r="D101" s="668">
        <v>1369</v>
      </c>
      <c r="E101" s="668">
        <v>254</v>
      </c>
      <c r="F101" s="667">
        <v>173</v>
      </c>
      <c r="G101" s="671">
        <v>2818</v>
      </c>
      <c r="H101" s="668">
        <v>1946</v>
      </c>
      <c r="I101" s="668">
        <v>225</v>
      </c>
      <c r="J101" s="670">
        <v>156</v>
      </c>
      <c r="K101" s="669">
        <v>212</v>
      </c>
      <c r="L101" s="668">
        <v>107</v>
      </c>
      <c r="M101" s="668">
        <v>144</v>
      </c>
      <c r="N101" s="667">
        <v>68</v>
      </c>
      <c r="O101" s="655">
        <v>5645</v>
      </c>
      <c r="P101" s="654">
        <v>3819</v>
      </c>
      <c r="Q101" s="525">
        <v>0.15130803044923341</v>
      </c>
      <c r="R101" s="336">
        <v>0.67652790079716563</v>
      </c>
    </row>
    <row r="102" spans="1:18" x14ac:dyDescent="0.3">
      <c r="A102" s="1646"/>
      <c r="B102" s="661" t="s">
        <v>68</v>
      </c>
      <c r="C102" s="660">
        <v>501</v>
      </c>
      <c r="D102" s="657">
        <v>374</v>
      </c>
      <c r="E102" s="657">
        <v>27</v>
      </c>
      <c r="F102" s="656">
        <v>15</v>
      </c>
      <c r="G102" s="660">
        <v>889</v>
      </c>
      <c r="H102" s="684">
        <v>601</v>
      </c>
      <c r="I102" s="657">
        <v>31</v>
      </c>
      <c r="J102" s="659">
        <v>19</v>
      </c>
      <c r="K102" s="658">
        <v>71</v>
      </c>
      <c r="L102" s="657">
        <v>48</v>
      </c>
      <c r="M102" s="657">
        <v>31</v>
      </c>
      <c r="N102" s="656">
        <v>20</v>
      </c>
      <c r="O102" s="655">
        <v>1550</v>
      </c>
      <c r="P102" s="654">
        <v>1077</v>
      </c>
      <c r="Q102" s="525">
        <v>4.1546049104749655E-2</v>
      </c>
      <c r="R102" s="336">
        <v>0.69483870967741934</v>
      </c>
    </row>
    <row r="103" spans="1:18" x14ac:dyDescent="0.3">
      <c r="A103" s="1646"/>
      <c r="B103" s="661" t="s">
        <v>46</v>
      </c>
      <c r="C103" s="660">
        <v>1187</v>
      </c>
      <c r="D103" s="657">
        <v>915</v>
      </c>
      <c r="E103" s="657">
        <v>80</v>
      </c>
      <c r="F103" s="656">
        <v>60</v>
      </c>
      <c r="G103" s="660">
        <v>864</v>
      </c>
      <c r="H103" s="657">
        <v>663</v>
      </c>
      <c r="I103" s="657">
        <v>166</v>
      </c>
      <c r="J103" s="659">
        <v>129</v>
      </c>
      <c r="K103" s="658">
        <v>27</v>
      </c>
      <c r="L103" s="657">
        <v>15</v>
      </c>
      <c r="M103" s="657">
        <v>39</v>
      </c>
      <c r="N103" s="656">
        <v>20</v>
      </c>
      <c r="O103" s="655">
        <v>2363</v>
      </c>
      <c r="P103" s="654">
        <v>1802</v>
      </c>
      <c r="Q103" s="525">
        <v>6.3337621957757051E-2</v>
      </c>
      <c r="R103" s="336">
        <v>0.76258992805755399</v>
      </c>
    </row>
    <row r="104" spans="1:18" x14ac:dyDescent="0.3">
      <c r="A104" s="1646"/>
      <c r="B104" s="661" t="s">
        <v>70</v>
      </c>
      <c r="C104" s="660">
        <v>753</v>
      </c>
      <c r="D104" s="657">
        <v>507</v>
      </c>
      <c r="E104" s="657">
        <v>138</v>
      </c>
      <c r="F104" s="656">
        <v>72</v>
      </c>
      <c r="G104" s="660">
        <v>488</v>
      </c>
      <c r="H104" s="657">
        <v>370</v>
      </c>
      <c r="I104" s="657">
        <v>61</v>
      </c>
      <c r="J104" s="659">
        <v>48</v>
      </c>
      <c r="K104" s="658">
        <v>16</v>
      </c>
      <c r="L104" s="657">
        <v>9</v>
      </c>
      <c r="M104" s="657">
        <v>15</v>
      </c>
      <c r="N104" s="656">
        <v>7</v>
      </c>
      <c r="O104" s="655">
        <v>1471</v>
      </c>
      <c r="P104" s="654">
        <v>1013</v>
      </c>
      <c r="Q104" s="525">
        <v>3.9428540795539833E-2</v>
      </c>
      <c r="R104" s="336">
        <v>0.68864717878993886</v>
      </c>
    </row>
    <row r="105" spans="1:18" x14ac:dyDescent="0.3">
      <c r="A105" s="1646"/>
      <c r="B105" s="661" t="s">
        <v>72</v>
      </c>
      <c r="C105" s="660">
        <v>59</v>
      </c>
      <c r="D105" s="657">
        <v>50</v>
      </c>
      <c r="E105" s="657">
        <v>2</v>
      </c>
      <c r="F105" s="656">
        <v>2</v>
      </c>
      <c r="G105" s="660">
        <v>323</v>
      </c>
      <c r="H105" s="657">
        <v>264</v>
      </c>
      <c r="I105" s="657">
        <v>0</v>
      </c>
      <c r="J105" s="659">
        <v>0</v>
      </c>
      <c r="K105" s="658">
        <v>11</v>
      </c>
      <c r="L105" s="657">
        <v>10</v>
      </c>
      <c r="M105" s="657">
        <v>8</v>
      </c>
      <c r="N105" s="656">
        <v>5</v>
      </c>
      <c r="O105" s="655">
        <v>403</v>
      </c>
      <c r="P105" s="654">
        <v>331</v>
      </c>
      <c r="Q105" s="525">
        <v>1.0801972767234909E-2</v>
      </c>
      <c r="R105" s="336">
        <v>0.82133995037220842</v>
      </c>
    </row>
    <row r="106" spans="1:18" x14ac:dyDescent="0.3">
      <c r="A106" s="1646"/>
      <c r="B106" s="661" t="s">
        <v>64</v>
      </c>
      <c r="C106" s="660">
        <v>957</v>
      </c>
      <c r="D106" s="657">
        <v>758</v>
      </c>
      <c r="E106" s="657">
        <v>33</v>
      </c>
      <c r="F106" s="656">
        <v>23</v>
      </c>
      <c r="G106" s="660">
        <v>734</v>
      </c>
      <c r="H106" s="657">
        <v>562</v>
      </c>
      <c r="I106" s="657">
        <v>152</v>
      </c>
      <c r="J106" s="659">
        <v>123</v>
      </c>
      <c r="K106" s="658">
        <v>51</v>
      </c>
      <c r="L106" s="657">
        <v>33</v>
      </c>
      <c r="M106" s="657">
        <v>17</v>
      </c>
      <c r="N106" s="656">
        <v>11</v>
      </c>
      <c r="O106" s="655">
        <v>1944</v>
      </c>
      <c r="P106" s="654">
        <v>1510</v>
      </c>
      <c r="Q106" s="525">
        <v>5.210678674815053E-2</v>
      </c>
      <c r="R106" s="336">
        <v>0.77674897119341568</v>
      </c>
    </row>
    <row r="107" spans="1:18" x14ac:dyDescent="0.3">
      <c r="A107" s="1646"/>
      <c r="B107" s="661" t="s">
        <v>66</v>
      </c>
      <c r="C107" s="660">
        <v>813</v>
      </c>
      <c r="D107" s="657">
        <v>565</v>
      </c>
      <c r="E107" s="657">
        <v>86</v>
      </c>
      <c r="F107" s="656">
        <v>62</v>
      </c>
      <c r="G107" s="660">
        <v>925</v>
      </c>
      <c r="H107" s="657">
        <v>661</v>
      </c>
      <c r="I107" s="657">
        <v>198</v>
      </c>
      <c r="J107" s="659">
        <v>131</v>
      </c>
      <c r="K107" s="658">
        <v>41</v>
      </c>
      <c r="L107" s="657">
        <v>25</v>
      </c>
      <c r="M107" s="657">
        <v>39</v>
      </c>
      <c r="N107" s="656">
        <v>24</v>
      </c>
      <c r="O107" s="655">
        <v>2102</v>
      </c>
      <c r="P107" s="654">
        <v>1468</v>
      </c>
      <c r="Q107" s="525">
        <v>5.6341803366570173E-2</v>
      </c>
      <c r="R107" s="336">
        <v>0.69838249286393905</v>
      </c>
    </row>
    <row r="108" spans="1:18" x14ac:dyDescent="0.3">
      <c r="A108" s="1646"/>
      <c r="B108" s="661" t="s">
        <v>58</v>
      </c>
      <c r="C108" s="660">
        <v>594</v>
      </c>
      <c r="D108" s="657">
        <v>506</v>
      </c>
      <c r="E108" s="657">
        <v>35</v>
      </c>
      <c r="F108" s="457">
        <v>28</v>
      </c>
      <c r="G108" s="660">
        <v>385</v>
      </c>
      <c r="H108" s="657">
        <v>312</v>
      </c>
      <c r="I108" s="657">
        <v>159</v>
      </c>
      <c r="J108" s="659">
        <v>142</v>
      </c>
      <c r="K108" s="658">
        <v>23</v>
      </c>
      <c r="L108" s="657">
        <v>22</v>
      </c>
      <c r="M108" s="657">
        <v>22</v>
      </c>
      <c r="N108" s="656">
        <v>8</v>
      </c>
      <c r="O108" s="655">
        <v>1218</v>
      </c>
      <c r="P108" s="654">
        <v>1018</v>
      </c>
      <c r="Q108" s="525">
        <v>3.2647153425538755E-2</v>
      </c>
      <c r="R108" s="336">
        <v>0.83579638752052543</v>
      </c>
    </row>
    <row r="109" spans="1:18" x14ac:dyDescent="0.3">
      <c r="A109" s="1646"/>
      <c r="B109" s="661" t="s">
        <v>50</v>
      </c>
      <c r="C109" s="660">
        <v>1430</v>
      </c>
      <c r="D109" s="657">
        <v>498</v>
      </c>
      <c r="E109" s="657">
        <v>0</v>
      </c>
      <c r="F109" s="656">
        <v>0</v>
      </c>
      <c r="G109" s="660">
        <v>1502</v>
      </c>
      <c r="H109" s="657">
        <v>535</v>
      </c>
      <c r="I109" s="657">
        <v>0</v>
      </c>
      <c r="J109" s="659">
        <v>0</v>
      </c>
      <c r="K109" s="658">
        <v>89</v>
      </c>
      <c r="L109" s="657">
        <v>31</v>
      </c>
      <c r="M109" s="657">
        <v>46</v>
      </c>
      <c r="N109" s="656">
        <v>15</v>
      </c>
      <c r="O109" s="655">
        <v>3067</v>
      </c>
      <c r="P109" s="654">
        <v>1079</v>
      </c>
      <c r="Q109" s="525">
        <v>8.2207569422107857E-2</v>
      </c>
      <c r="R109" s="336">
        <v>0.35180958591457451</v>
      </c>
    </row>
    <row r="110" spans="1:18" x14ac:dyDescent="0.3">
      <c r="A110" s="1646"/>
      <c r="B110" s="661" t="s">
        <v>52</v>
      </c>
      <c r="C110" s="660">
        <v>1167</v>
      </c>
      <c r="D110" s="657">
        <v>353</v>
      </c>
      <c r="E110" s="657">
        <v>26</v>
      </c>
      <c r="F110" s="656">
        <v>8</v>
      </c>
      <c r="G110" s="660">
        <v>1190</v>
      </c>
      <c r="H110" s="657">
        <v>380</v>
      </c>
      <c r="I110" s="657">
        <v>64</v>
      </c>
      <c r="J110" s="659">
        <v>14</v>
      </c>
      <c r="K110" s="658">
        <v>63</v>
      </c>
      <c r="L110" s="657">
        <v>19</v>
      </c>
      <c r="M110" s="657">
        <v>39</v>
      </c>
      <c r="N110" s="656">
        <v>10</v>
      </c>
      <c r="O110" s="655">
        <v>2549</v>
      </c>
      <c r="P110" s="654">
        <v>784</v>
      </c>
      <c r="Q110" s="525">
        <v>6.8323147850327004E-2</v>
      </c>
      <c r="R110" s="336">
        <v>0.30757159670459006</v>
      </c>
    </row>
    <row r="111" spans="1:18" x14ac:dyDescent="0.3">
      <c r="A111" s="1646"/>
      <c r="B111" s="661" t="s">
        <v>78</v>
      </c>
      <c r="C111" s="683">
        <v>1093</v>
      </c>
      <c r="D111" s="680">
        <v>400</v>
      </c>
      <c r="E111" s="680">
        <v>28</v>
      </c>
      <c r="F111" s="679">
        <v>5</v>
      </c>
      <c r="G111" s="683">
        <v>906</v>
      </c>
      <c r="H111" s="680">
        <v>346</v>
      </c>
      <c r="I111" s="680">
        <v>72</v>
      </c>
      <c r="J111" s="682">
        <v>21</v>
      </c>
      <c r="K111" s="681">
        <v>78</v>
      </c>
      <c r="L111" s="680">
        <v>24</v>
      </c>
      <c r="M111" s="680">
        <v>14</v>
      </c>
      <c r="N111" s="679">
        <v>4</v>
      </c>
      <c r="O111" s="678">
        <v>2191</v>
      </c>
      <c r="P111" s="677">
        <v>800</v>
      </c>
      <c r="Q111" s="637">
        <v>5.8727350702262246E-2</v>
      </c>
      <c r="R111" s="636">
        <v>0.36513007759014149</v>
      </c>
    </row>
    <row r="112" spans="1:18" x14ac:dyDescent="0.3">
      <c r="A112" s="1646"/>
      <c r="B112" s="661" t="s">
        <v>56</v>
      </c>
      <c r="C112" s="660">
        <v>250</v>
      </c>
      <c r="D112" s="657">
        <v>173</v>
      </c>
      <c r="E112" s="657">
        <v>22</v>
      </c>
      <c r="F112" s="656">
        <v>3</v>
      </c>
      <c r="G112" s="660">
        <v>200</v>
      </c>
      <c r="H112" s="657">
        <v>113</v>
      </c>
      <c r="I112" s="657">
        <v>85</v>
      </c>
      <c r="J112" s="659">
        <v>58</v>
      </c>
      <c r="K112" s="658">
        <v>5</v>
      </c>
      <c r="L112" s="657">
        <v>3</v>
      </c>
      <c r="M112" s="657">
        <v>1</v>
      </c>
      <c r="N112" s="656">
        <v>1</v>
      </c>
      <c r="O112" s="655">
        <v>563</v>
      </c>
      <c r="P112" s="654">
        <v>351</v>
      </c>
      <c r="Q112" s="525">
        <v>1.5090597190951002E-2</v>
      </c>
      <c r="R112" s="336">
        <v>0.62344582593250442</v>
      </c>
    </row>
    <row r="113" spans="1:18" x14ac:dyDescent="0.3">
      <c r="A113" s="1646"/>
      <c r="B113" s="661" t="s">
        <v>42</v>
      </c>
      <c r="C113" s="660">
        <v>956</v>
      </c>
      <c r="D113" s="657">
        <v>647</v>
      </c>
      <c r="E113" s="657">
        <v>17</v>
      </c>
      <c r="F113" s="656">
        <v>9</v>
      </c>
      <c r="G113" s="660">
        <v>1116</v>
      </c>
      <c r="H113" s="657">
        <v>763</v>
      </c>
      <c r="I113" s="657">
        <v>119</v>
      </c>
      <c r="J113" s="659">
        <v>86</v>
      </c>
      <c r="K113" s="658">
        <v>23</v>
      </c>
      <c r="L113" s="657">
        <v>10</v>
      </c>
      <c r="M113" s="657">
        <v>17</v>
      </c>
      <c r="N113" s="656">
        <v>10</v>
      </c>
      <c r="O113" s="655">
        <v>2248</v>
      </c>
      <c r="P113" s="654">
        <v>1525</v>
      </c>
      <c r="Q113" s="525">
        <v>6.0255173153211106E-2</v>
      </c>
      <c r="R113" s="336">
        <v>0.67838078291814952</v>
      </c>
    </row>
    <row r="114" spans="1:18" x14ac:dyDescent="0.3">
      <c r="A114" s="1646"/>
      <c r="B114" s="661" t="s">
        <v>48</v>
      </c>
      <c r="C114" s="660">
        <v>866</v>
      </c>
      <c r="D114" s="657">
        <v>521</v>
      </c>
      <c r="E114" s="657">
        <v>23</v>
      </c>
      <c r="F114" s="656">
        <v>16</v>
      </c>
      <c r="G114" s="660">
        <v>925</v>
      </c>
      <c r="H114" s="657">
        <v>559</v>
      </c>
      <c r="I114" s="657">
        <v>144</v>
      </c>
      <c r="J114" s="659">
        <v>75</v>
      </c>
      <c r="K114" s="658">
        <v>37</v>
      </c>
      <c r="L114" s="657">
        <v>21</v>
      </c>
      <c r="M114" s="657">
        <v>23</v>
      </c>
      <c r="N114" s="656">
        <v>8</v>
      </c>
      <c r="O114" s="655">
        <v>2018</v>
      </c>
      <c r="P114" s="654">
        <v>1200</v>
      </c>
      <c r="Q114" s="525">
        <v>5.4090275544119222E-2</v>
      </c>
      <c r="R114" s="336">
        <v>0.59464816650148666</v>
      </c>
    </row>
    <row r="115" spans="1:18" x14ac:dyDescent="0.3">
      <c r="A115" s="1646"/>
      <c r="B115" s="663" t="s">
        <v>54</v>
      </c>
      <c r="C115" s="676">
        <v>261</v>
      </c>
      <c r="D115" s="673">
        <v>100</v>
      </c>
      <c r="E115" s="673">
        <v>52</v>
      </c>
      <c r="F115" s="672">
        <v>10</v>
      </c>
      <c r="G115" s="676">
        <v>305</v>
      </c>
      <c r="H115" s="673">
        <v>135</v>
      </c>
      <c r="I115" s="673">
        <v>68</v>
      </c>
      <c r="J115" s="675">
        <v>32</v>
      </c>
      <c r="K115" s="674">
        <v>22</v>
      </c>
      <c r="L115" s="673">
        <v>8</v>
      </c>
      <c r="M115" s="673">
        <v>4</v>
      </c>
      <c r="N115" s="672">
        <v>1</v>
      </c>
      <c r="O115" s="655">
        <v>712</v>
      </c>
      <c r="P115" s="654">
        <v>286</v>
      </c>
      <c r="Q115" s="525">
        <v>1.9084378685536613E-2</v>
      </c>
      <c r="R115" s="336">
        <v>0.40168539325842695</v>
      </c>
    </row>
    <row r="116" spans="1:18" x14ac:dyDescent="0.3">
      <c r="A116" s="1646"/>
      <c r="B116" s="661" t="s">
        <v>74</v>
      </c>
      <c r="C116" s="660">
        <v>169</v>
      </c>
      <c r="D116" s="657">
        <v>102</v>
      </c>
      <c r="E116" s="657">
        <v>0</v>
      </c>
      <c r="F116" s="656">
        <v>0</v>
      </c>
      <c r="G116" s="660">
        <v>148</v>
      </c>
      <c r="H116" s="657">
        <v>85</v>
      </c>
      <c r="I116" s="657">
        <v>0</v>
      </c>
      <c r="J116" s="659">
        <v>0</v>
      </c>
      <c r="K116" s="658">
        <v>9</v>
      </c>
      <c r="L116" s="657">
        <v>2</v>
      </c>
      <c r="M116" s="657">
        <v>13</v>
      </c>
      <c r="N116" s="656">
        <v>4</v>
      </c>
      <c r="O116" s="655">
        <v>339</v>
      </c>
      <c r="P116" s="654">
        <v>193</v>
      </c>
      <c r="Q116" s="525">
        <v>9.086522997748472E-3</v>
      </c>
      <c r="R116" s="336">
        <v>0.56932153392330387</v>
      </c>
    </row>
    <row r="117" spans="1:18" x14ac:dyDescent="0.3">
      <c r="A117" s="1646"/>
      <c r="B117" s="661" t="s">
        <v>76</v>
      </c>
      <c r="C117" s="660">
        <v>77</v>
      </c>
      <c r="D117" s="657">
        <v>50</v>
      </c>
      <c r="E117" s="657">
        <v>0</v>
      </c>
      <c r="F117" s="656">
        <v>0</v>
      </c>
      <c r="G117" s="660">
        <v>83</v>
      </c>
      <c r="H117" s="657">
        <v>59</v>
      </c>
      <c r="I117" s="657">
        <v>0</v>
      </c>
      <c r="J117" s="659">
        <v>0</v>
      </c>
      <c r="K117" s="658">
        <v>5</v>
      </c>
      <c r="L117" s="657">
        <v>5</v>
      </c>
      <c r="M117" s="657">
        <v>1</v>
      </c>
      <c r="N117" s="656">
        <v>1</v>
      </c>
      <c r="O117" s="655">
        <v>166</v>
      </c>
      <c r="P117" s="654">
        <v>115</v>
      </c>
      <c r="Q117" s="525">
        <v>4.4494478396054464E-3</v>
      </c>
      <c r="R117" s="336">
        <v>0.69277108433734935</v>
      </c>
    </row>
    <row r="118" spans="1:18" x14ac:dyDescent="0.3">
      <c r="A118" s="1646"/>
      <c r="B118" s="662" t="s">
        <v>40</v>
      </c>
      <c r="C118" s="671">
        <v>88</v>
      </c>
      <c r="D118" s="668">
        <v>60</v>
      </c>
      <c r="E118" s="668">
        <v>0</v>
      </c>
      <c r="F118" s="667">
        <v>0</v>
      </c>
      <c r="G118" s="671">
        <v>81</v>
      </c>
      <c r="H118" s="668">
        <v>50</v>
      </c>
      <c r="I118" s="668">
        <v>0</v>
      </c>
      <c r="J118" s="670">
        <v>0</v>
      </c>
      <c r="K118" s="669">
        <v>9</v>
      </c>
      <c r="L118" s="668">
        <v>3</v>
      </c>
      <c r="M118" s="668">
        <v>5</v>
      </c>
      <c r="N118" s="667">
        <v>2</v>
      </c>
      <c r="O118" s="666">
        <v>183</v>
      </c>
      <c r="P118" s="665">
        <v>115</v>
      </c>
      <c r="Q118" s="250">
        <v>4.9051141846252816E-3</v>
      </c>
      <c r="R118" s="223">
        <v>0.62841530054644812</v>
      </c>
    </row>
    <row r="119" spans="1:18" x14ac:dyDescent="0.3">
      <c r="A119" s="1646"/>
      <c r="B119" s="661" t="s">
        <v>152</v>
      </c>
      <c r="C119" s="660">
        <v>450</v>
      </c>
      <c r="D119" s="657">
        <v>368</v>
      </c>
      <c r="E119" s="657">
        <v>34</v>
      </c>
      <c r="F119" s="656">
        <v>24</v>
      </c>
      <c r="G119" s="660">
        <v>315</v>
      </c>
      <c r="H119" s="657">
        <v>253</v>
      </c>
      <c r="I119" s="657">
        <v>119</v>
      </c>
      <c r="J119" s="659">
        <v>102</v>
      </c>
      <c r="K119" s="658">
        <v>19</v>
      </c>
      <c r="L119" s="657">
        <v>9</v>
      </c>
      <c r="M119" s="657">
        <v>21</v>
      </c>
      <c r="N119" s="656">
        <v>7</v>
      </c>
      <c r="O119" s="655">
        <v>958</v>
      </c>
      <c r="P119" s="654">
        <v>763</v>
      </c>
      <c r="Q119" s="525">
        <v>2.5678138737000106E-2</v>
      </c>
      <c r="R119" s="336">
        <v>0.79645093945720247</v>
      </c>
    </row>
    <row r="120" spans="1:18" x14ac:dyDescent="0.3">
      <c r="A120" s="1646"/>
      <c r="B120" s="661" t="s">
        <v>60</v>
      </c>
      <c r="C120" s="660">
        <v>221</v>
      </c>
      <c r="D120" s="657">
        <v>140</v>
      </c>
      <c r="E120" s="657">
        <v>80</v>
      </c>
      <c r="F120" s="656">
        <v>60</v>
      </c>
      <c r="G120" s="660">
        <v>134</v>
      </c>
      <c r="H120" s="657">
        <v>92</v>
      </c>
      <c r="I120" s="657">
        <v>3</v>
      </c>
      <c r="J120" s="659">
        <v>3</v>
      </c>
      <c r="K120" s="658">
        <v>16</v>
      </c>
      <c r="L120" s="657">
        <v>7</v>
      </c>
      <c r="M120" s="657">
        <v>0</v>
      </c>
      <c r="N120" s="656">
        <v>0</v>
      </c>
      <c r="O120" s="655">
        <v>454</v>
      </c>
      <c r="P120" s="654">
        <v>302</v>
      </c>
      <c r="Q120" s="525">
        <v>1.2168971802294414E-2</v>
      </c>
      <c r="R120" s="336">
        <v>0.66519823788546251</v>
      </c>
    </row>
    <row r="121" spans="1:18" x14ac:dyDescent="0.3">
      <c r="A121" s="1646"/>
      <c r="B121" s="661" t="s">
        <v>99</v>
      </c>
      <c r="C121" s="660">
        <v>40</v>
      </c>
      <c r="D121" s="657">
        <v>24</v>
      </c>
      <c r="E121" s="657">
        <v>42</v>
      </c>
      <c r="F121" s="656">
        <v>20</v>
      </c>
      <c r="G121" s="660">
        <v>35</v>
      </c>
      <c r="H121" s="657">
        <v>18</v>
      </c>
      <c r="I121" s="657">
        <v>28</v>
      </c>
      <c r="J121" s="659">
        <v>14</v>
      </c>
      <c r="K121" s="658">
        <v>0</v>
      </c>
      <c r="L121" s="654">
        <v>0</v>
      </c>
      <c r="M121" s="654">
        <v>2</v>
      </c>
      <c r="N121" s="664">
        <v>1</v>
      </c>
      <c r="O121" s="655">
        <v>147</v>
      </c>
      <c r="P121" s="654">
        <v>77</v>
      </c>
      <c r="Q121" s="525">
        <v>3.9401736892891604E-3</v>
      </c>
      <c r="R121" s="336">
        <v>0.52380952380952384</v>
      </c>
    </row>
    <row r="122" spans="1:18" x14ac:dyDescent="0.3">
      <c r="A122" s="1646"/>
      <c r="B122" s="661" t="s">
        <v>97</v>
      </c>
      <c r="C122" s="660">
        <v>61</v>
      </c>
      <c r="D122" s="657">
        <v>28</v>
      </c>
      <c r="E122" s="657">
        <v>213</v>
      </c>
      <c r="F122" s="656">
        <v>129</v>
      </c>
      <c r="G122" s="660">
        <v>346</v>
      </c>
      <c r="H122" s="657">
        <v>210</v>
      </c>
      <c r="I122" s="657">
        <v>192</v>
      </c>
      <c r="J122" s="659">
        <v>113</v>
      </c>
      <c r="K122" s="658">
        <v>0</v>
      </c>
      <c r="L122" s="657">
        <v>0</v>
      </c>
      <c r="M122" s="657">
        <v>0</v>
      </c>
      <c r="N122" s="656">
        <v>0</v>
      </c>
      <c r="O122" s="655">
        <v>812</v>
      </c>
      <c r="P122" s="654">
        <v>480</v>
      </c>
      <c r="Q122" s="525">
        <v>2.1764768950359174E-2</v>
      </c>
      <c r="R122" s="336">
        <v>0.59113300492610843</v>
      </c>
    </row>
    <row r="123" spans="1:18" x14ac:dyDescent="0.3">
      <c r="A123" s="1646"/>
      <c r="B123" s="663" t="s">
        <v>87</v>
      </c>
      <c r="C123" s="660">
        <v>168</v>
      </c>
      <c r="D123" s="657">
        <v>91</v>
      </c>
      <c r="E123" s="657">
        <v>30</v>
      </c>
      <c r="F123" s="656">
        <v>21</v>
      </c>
      <c r="G123" s="660">
        <v>217</v>
      </c>
      <c r="H123" s="657">
        <v>115</v>
      </c>
      <c r="I123" s="657">
        <v>121</v>
      </c>
      <c r="J123" s="659">
        <v>79</v>
      </c>
      <c r="K123" s="658">
        <v>6</v>
      </c>
      <c r="L123" s="657">
        <v>2</v>
      </c>
      <c r="M123" s="657">
        <v>27</v>
      </c>
      <c r="N123" s="656">
        <v>13</v>
      </c>
      <c r="O123" s="655">
        <v>569</v>
      </c>
      <c r="P123" s="654">
        <v>321</v>
      </c>
      <c r="Q123" s="525">
        <v>1.5251420606840356E-2</v>
      </c>
      <c r="R123" s="336">
        <v>0.56414762741652025</v>
      </c>
    </row>
    <row r="124" spans="1:18" x14ac:dyDescent="0.3">
      <c r="A124" s="1646"/>
      <c r="B124" s="661" t="s">
        <v>93</v>
      </c>
      <c r="C124" s="660">
        <v>101</v>
      </c>
      <c r="D124" s="657">
        <v>45</v>
      </c>
      <c r="E124" s="657">
        <v>33</v>
      </c>
      <c r="F124" s="656">
        <v>13</v>
      </c>
      <c r="G124" s="660">
        <v>176</v>
      </c>
      <c r="H124" s="657">
        <v>83</v>
      </c>
      <c r="I124" s="657">
        <v>4</v>
      </c>
      <c r="J124" s="659">
        <v>1</v>
      </c>
      <c r="K124" s="658">
        <v>0</v>
      </c>
      <c r="L124" s="657">
        <v>0</v>
      </c>
      <c r="M124" s="657">
        <v>0</v>
      </c>
      <c r="N124" s="656">
        <v>0</v>
      </c>
      <c r="O124" s="655">
        <v>314</v>
      </c>
      <c r="P124" s="654">
        <v>142</v>
      </c>
      <c r="Q124" s="525">
        <v>8.4164254315428327E-3</v>
      </c>
      <c r="R124" s="336">
        <v>0.45222929936305734</v>
      </c>
    </row>
    <row r="125" spans="1:18" x14ac:dyDescent="0.3">
      <c r="A125" s="1646"/>
      <c r="B125" s="661" t="s">
        <v>101</v>
      </c>
      <c r="C125" s="660">
        <v>19</v>
      </c>
      <c r="D125" s="657">
        <v>13</v>
      </c>
      <c r="E125" s="657">
        <v>21</v>
      </c>
      <c r="F125" s="656">
        <v>14</v>
      </c>
      <c r="G125" s="660">
        <v>19</v>
      </c>
      <c r="H125" s="657">
        <v>9</v>
      </c>
      <c r="I125" s="657">
        <v>3</v>
      </c>
      <c r="J125" s="659">
        <v>1</v>
      </c>
      <c r="K125" s="658">
        <v>0</v>
      </c>
      <c r="L125" s="657">
        <v>0</v>
      </c>
      <c r="M125" s="657">
        <v>0</v>
      </c>
      <c r="N125" s="656">
        <v>0</v>
      </c>
      <c r="O125" s="655">
        <v>62</v>
      </c>
      <c r="P125" s="654">
        <v>37</v>
      </c>
      <c r="Q125" s="525">
        <v>1.6618419641899862E-3</v>
      </c>
      <c r="R125" s="336">
        <v>0.59677419354838712</v>
      </c>
    </row>
    <row r="126" spans="1:18" x14ac:dyDescent="0.3">
      <c r="A126" s="1646"/>
      <c r="B126" s="661" t="s">
        <v>103</v>
      </c>
      <c r="C126" s="660">
        <v>580</v>
      </c>
      <c r="D126" s="657">
        <v>487</v>
      </c>
      <c r="E126" s="657">
        <v>734</v>
      </c>
      <c r="F126" s="656">
        <v>563</v>
      </c>
      <c r="G126" s="660">
        <v>41</v>
      </c>
      <c r="H126" s="657">
        <v>21</v>
      </c>
      <c r="I126" s="657">
        <v>870</v>
      </c>
      <c r="J126" s="659">
        <v>696</v>
      </c>
      <c r="K126" s="658">
        <v>1</v>
      </c>
      <c r="L126" s="657">
        <v>1</v>
      </c>
      <c r="M126" s="657">
        <v>42</v>
      </c>
      <c r="N126" s="656">
        <v>24</v>
      </c>
      <c r="O126" s="655">
        <v>2268</v>
      </c>
      <c r="P126" s="654">
        <v>1792</v>
      </c>
      <c r="Q126" s="525">
        <v>6.0791251206175616E-2</v>
      </c>
      <c r="R126" s="336">
        <v>0.79012345679012341</v>
      </c>
    </row>
    <row r="127" spans="1:18" x14ac:dyDescent="0.3">
      <c r="A127" s="1646"/>
      <c r="B127" s="661" t="s">
        <v>91</v>
      </c>
      <c r="C127" s="660">
        <v>63</v>
      </c>
      <c r="D127" s="657">
        <v>21</v>
      </c>
      <c r="E127" s="657">
        <v>103</v>
      </c>
      <c r="F127" s="656">
        <v>24</v>
      </c>
      <c r="G127" s="660">
        <v>60</v>
      </c>
      <c r="H127" s="657">
        <v>17</v>
      </c>
      <c r="I127" s="657">
        <v>135</v>
      </c>
      <c r="J127" s="659">
        <v>32</v>
      </c>
      <c r="K127" s="658">
        <v>0</v>
      </c>
      <c r="L127" s="657">
        <v>0</v>
      </c>
      <c r="M127" s="657">
        <v>0</v>
      </c>
      <c r="N127" s="656">
        <v>0</v>
      </c>
      <c r="O127" s="655">
        <v>361</v>
      </c>
      <c r="P127" s="654">
        <v>94</v>
      </c>
      <c r="Q127" s="525">
        <v>9.6762088560094356E-3</v>
      </c>
      <c r="R127" s="336">
        <v>0.26038781163434904</v>
      </c>
    </row>
    <row r="128" spans="1:18" x14ac:dyDescent="0.3">
      <c r="A128" s="1646"/>
      <c r="B128" s="662" t="s">
        <v>83</v>
      </c>
      <c r="C128" s="660">
        <v>8</v>
      </c>
      <c r="D128" s="657">
        <v>4</v>
      </c>
      <c r="E128" s="657">
        <v>0</v>
      </c>
      <c r="F128" s="656">
        <v>0</v>
      </c>
      <c r="G128" s="660">
        <v>0</v>
      </c>
      <c r="H128" s="657">
        <v>0</v>
      </c>
      <c r="I128" s="657">
        <v>0</v>
      </c>
      <c r="J128" s="659">
        <v>0</v>
      </c>
      <c r="K128" s="658">
        <v>0</v>
      </c>
      <c r="L128" s="657">
        <v>0</v>
      </c>
      <c r="M128" s="657">
        <v>0</v>
      </c>
      <c r="N128" s="656">
        <v>0</v>
      </c>
      <c r="O128" s="655">
        <v>8</v>
      </c>
      <c r="P128" s="654">
        <v>4</v>
      </c>
      <c r="Q128" s="525">
        <v>2.1443122118580465E-4</v>
      </c>
      <c r="R128" s="336">
        <v>0.5</v>
      </c>
    </row>
    <row r="129" spans="1:18" x14ac:dyDescent="0.3">
      <c r="A129" s="1646"/>
      <c r="B129" s="661" t="s">
        <v>153</v>
      </c>
      <c r="C129" s="660">
        <v>42</v>
      </c>
      <c r="D129" s="657">
        <v>27</v>
      </c>
      <c r="E129" s="657">
        <v>296</v>
      </c>
      <c r="F129" s="656">
        <v>142</v>
      </c>
      <c r="G129" s="660">
        <v>47</v>
      </c>
      <c r="H129" s="657">
        <v>30</v>
      </c>
      <c r="I129" s="657">
        <v>226</v>
      </c>
      <c r="J129" s="659">
        <v>122</v>
      </c>
      <c r="K129" s="658">
        <v>0</v>
      </c>
      <c r="L129" s="657">
        <v>0</v>
      </c>
      <c r="M129" s="657">
        <v>0</v>
      </c>
      <c r="N129" s="656">
        <v>0</v>
      </c>
      <c r="O129" s="655">
        <v>611</v>
      </c>
      <c r="P129" s="654">
        <v>321</v>
      </c>
      <c r="Q129" s="525">
        <v>1.6377184518065829E-2</v>
      </c>
      <c r="R129" s="336">
        <v>0.5253682487725041</v>
      </c>
    </row>
    <row r="130" spans="1:18" ht="15" thickBot="1" x14ac:dyDescent="0.35">
      <c r="A130" s="1646"/>
      <c r="B130" s="661" t="s">
        <v>85</v>
      </c>
      <c r="C130" s="660">
        <v>3</v>
      </c>
      <c r="D130" s="657">
        <v>1</v>
      </c>
      <c r="E130" s="657">
        <v>1</v>
      </c>
      <c r="F130" s="656">
        <v>0</v>
      </c>
      <c r="G130" s="660">
        <v>8</v>
      </c>
      <c r="H130" s="657">
        <v>1</v>
      </c>
      <c r="I130" s="657">
        <v>0</v>
      </c>
      <c r="J130" s="659">
        <v>0</v>
      </c>
      <c r="K130" s="658">
        <v>0</v>
      </c>
      <c r="L130" s="657">
        <v>0</v>
      </c>
      <c r="M130" s="657">
        <v>0</v>
      </c>
      <c r="N130" s="656">
        <v>0</v>
      </c>
      <c r="O130" s="655">
        <v>12</v>
      </c>
      <c r="P130" s="654">
        <v>2</v>
      </c>
      <c r="Q130" s="525">
        <v>3.2164683177870698E-4</v>
      </c>
      <c r="R130" s="336">
        <v>0.16666666666666666</v>
      </c>
    </row>
    <row r="131" spans="1:18" ht="15" thickBot="1" x14ac:dyDescent="0.35">
      <c r="A131" s="1647"/>
      <c r="B131" s="653" t="s">
        <v>154</v>
      </c>
      <c r="C131" s="652">
        <v>14969</v>
      </c>
      <c r="D131" s="649">
        <v>9197</v>
      </c>
      <c r="E131" s="649">
        <v>2410</v>
      </c>
      <c r="F131" s="648">
        <v>1496</v>
      </c>
      <c r="G131" s="652">
        <v>15280</v>
      </c>
      <c r="H131" s="649">
        <v>9253</v>
      </c>
      <c r="I131" s="649">
        <v>3245</v>
      </c>
      <c r="J131" s="651">
        <v>2197</v>
      </c>
      <c r="K131" s="650">
        <v>834</v>
      </c>
      <c r="L131" s="649">
        <v>414</v>
      </c>
      <c r="M131" s="649">
        <v>570</v>
      </c>
      <c r="N131" s="648">
        <v>264</v>
      </c>
      <c r="O131" s="647">
        <v>37308</v>
      </c>
      <c r="P131" s="646">
        <v>22821</v>
      </c>
      <c r="Q131" s="299">
        <v>1</v>
      </c>
      <c r="R131" s="300">
        <v>0.61169186233515604</v>
      </c>
    </row>
    <row r="132" spans="1:18" x14ac:dyDescent="0.3">
      <c r="A132" s="1645">
        <v>2020</v>
      </c>
      <c r="B132" s="620" t="s">
        <v>62</v>
      </c>
      <c r="C132" s="630">
        <v>1814</v>
      </c>
      <c r="D132" s="627">
        <v>1252</v>
      </c>
      <c r="E132" s="627">
        <v>199</v>
      </c>
      <c r="F132" s="626">
        <v>148</v>
      </c>
      <c r="G132" s="630">
        <v>2771</v>
      </c>
      <c r="H132" s="627">
        <v>1960</v>
      </c>
      <c r="I132" s="627">
        <v>207</v>
      </c>
      <c r="J132" s="629">
        <v>152</v>
      </c>
      <c r="K132" s="628">
        <v>183</v>
      </c>
      <c r="L132" s="627">
        <v>124</v>
      </c>
      <c r="M132" s="627">
        <v>136</v>
      </c>
      <c r="N132" s="626">
        <v>72</v>
      </c>
      <c r="O132" s="614">
        <v>5310</v>
      </c>
      <c r="P132" s="613">
        <v>3708</v>
      </c>
      <c r="Q132" s="525">
        <v>0.14891468955073195</v>
      </c>
      <c r="R132" s="336">
        <v>0.69830508474576269</v>
      </c>
    </row>
    <row r="133" spans="1:18" x14ac:dyDescent="0.3">
      <c r="A133" s="1646"/>
      <c r="B133" s="620" t="s">
        <v>50</v>
      </c>
      <c r="C133" s="619">
        <v>1281</v>
      </c>
      <c r="D133" s="616">
        <v>405</v>
      </c>
      <c r="E133" s="616">
        <v>0</v>
      </c>
      <c r="F133" s="615">
        <v>0</v>
      </c>
      <c r="G133" s="619">
        <v>1481</v>
      </c>
      <c r="H133" s="645">
        <v>539</v>
      </c>
      <c r="I133" s="616">
        <v>0</v>
      </c>
      <c r="J133" s="618">
        <v>0</v>
      </c>
      <c r="K133" s="617">
        <v>81</v>
      </c>
      <c r="L133" s="616">
        <v>40</v>
      </c>
      <c r="M133" s="616">
        <v>33</v>
      </c>
      <c r="N133" s="615">
        <v>13</v>
      </c>
      <c r="O133" s="614">
        <v>2876</v>
      </c>
      <c r="P133" s="613">
        <v>997</v>
      </c>
      <c r="Q133" s="525">
        <v>8.06551124572326E-2</v>
      </c>
      <c r="R133" s="336">
        <v>0.34666203059805284</v>
      </c>
    </row>
    <row r="134" spans="1:18" x14ac:dyDescent="0.3">
      <c r="A134" s="1646"/>
      <c r="B134" s="620" t="s">
        <v>52</v>
      </c>
      <c r="C134" s="619">
        <v>1176</v>
      </c>
      <c r="D134" s="616">
        <v>360</v>
      </c>
      <c r="E134" s="616">
        <v>54</v>
      </c>
      <c r="F134" s="615">
        <v>18</v>
      </c>
      <c r="G134" s="619">
        <v>1124</v>
      </c>
      <c r="H134" s="616">
        <v>357</v>
      </c>
      <c r="I134" s="616">
        <v>64</v>
      </c>
      <c r="J134" s="618">
        <v>28</v>
      </c>
      <c r="K134" s="617">
        <v>71</v>
      </c>
      <c r="L134" s="616">
        <v>29</v>
      </c>
      <c r="M134" s="616">
        <v>49</v>
      </c>
      <c r="N134" s="615">
        <v>12</v>
      </c>
      <c r="O134" s="614">
        <v>2538</v>
      </c>
      <c r="P134" s="613">
        <v>804</v>
      </c>
      <c r="Q134" s="525">
        <v>7.1176173649671881E-2</v>
      </c>
      <c r="R134" s="336">
        <v>0.31678486997635935</v>
      </c>
    </row>
    <row r="135" spans="1:18" x14ac:dyDescent="0.3">
      <c r="A135" s="1646"/>
      <c r="B135" s="620" t="s">
        <v>46</v>
      </c>
      <c r="C135" s="619">
        <v>1285</v>
      </c>
      <c r="D135" s="616">
        <v>990</v>
      </c>
      <c r="E135" s="616">
        <v>197</v>
      </c>
      <c r="F135" s="615">
        <v>154</v>
      </c>
      <c r="G135" s="619">
        <v>785</v>
      </c>
      <c r="H135" s="616">
        <v>616</v>
      </c>
      <c r="I135" s="616">
        <v>109</v>
      </c>
      <c r="J135" s="618">
        <v>100</v>
      </c>
      <c r="K135" s="617">
        <v>36</v>
      </c>
      <c r="L135" s="616">
        <v>26</v>
      </c>
      <c r="M135" s="616">
        <v>20</v>
      </c>
      <c r="N135" s="615">
        <v>8</v>
      </c>
      <c r="O135" s="614">
        <v>2432</v>
      </c>
      <c r="P135" s="613">
        <v>1894</v>
      </c>
      <c r="Q135" s="525">
        <v>6.8203488698188347E-2</v>
      </c>
      <c r="R135" s="336">
        <v>0.77878289473684215</v>
      </c>
    </row>
    <row r="136" spans="1:18" x14ac:dyDescent="0.3">
      <c r="A136" s="1646"/>
      <c r="B136" s="620" t="s">
        <v>42</v>
      </c>
      <c r="C136" s="619">
        <v>1028</v>
      </c>
      <c r="D136" s="616">
        <v>682</v>
      </c>
      <c r="E136" s="616">
        <v>36</v>
      </c>
      <c r="F136" s="615">
        <v>14</v>
      </c>
      <c r="G136" s="619">
        <v>1029</v>
      </c>
      <c r="H136" s="616">
        <v>716</v>
      </c>
      <c r="I136" s="616">
        <v>90</v>
      </c>
      <c r="J136" s="618">
        <v>55</v>
      </c>
      <c r="K136" s="617">
        <v>26</v>
      </c>
      <c r="L136" s="616">
        <v>15</v>
      </c>
      <c r="M136" s="616">
        <v>13</v>
      </c>
      <c r="N136" s="615">
        <v>4</v>
      </c>
      <c r="O136" s="614">
        <v>2222</v>
      </c>
      <c r="P136" s="613">
        <v>1486</v>
      </c>
      <c r="Q136" s="525">
        <v>6.2314207190532281E-2</v>
      </c>
      <c r="R136" s="336">
        <v>0.66876687668766877</v>
      </c>
    </row>
    <row r="137" spans="1:18" x14ac:dyDescent="0.3">
      <c r="A137" s="1646"/>
      <c r="B137" s="620" t="s">
        <v>78</v>
      </c>
      <c r="C137" s="619">
        <v>1017</v>
      </c>
      <c r="D137" s="616">
        <v>382</v>
      </c>
      <c r="E137" s="616">
        <v>54</v>
      </c>
      <c r="F137" s="615">
        <v>12</v>
      </c>
      <c r="G137" s="619">
        <v>892</v>
      </c>
      <c r="H137" s="616">
        <v>352</v>
      </c>
      <c r="I137" s="616">
        <v>67</v>
      </c>
      <c r="J137" s="618">
        <v>25</v>
      </c>
      <c r="K137" s="617">
        <v>74</v>
      </c>
      <c r="L137" s="616">
        <v>16</v>
      </c>
      <c r="M137" s="616">
        <v>16</v>
      </c>
      <c r="N137" s="615">
        <v>2</v>
      </c>
      <c r="O137" s="614">
        <v>2120</v>
      </c>
      <c r="P137" s="613">
        <v>789</v>
      </c>
      <c r="Q137" s="525">
        <v>5.9453699029670765E-2</v>
      </c>
      <c r="R137" s="336">
        <v>0.37216981132075472</v>
      </c>
    </row>
    <row r="138" spans="1:18" x14ac:dyDescent="0.3">
      <c r="A138" s="1646"/>
      <c r="B138" s="620" t="s">
        <v>64</v>
      </c>
      <c r="C138" s="619">
        <v>917</v>
      </c>
      <c r="D138" s="616">
        <v>732</v>
      </c>
      <c r="E138" s="616">
        <v>198</v>
      </c>
      <c r="F138" s="615">
        <v>152</v>
      </c>
      <c r="G138" s="619">
        <v>758</v>
      </c>
      <c r="H138" s="616">
        <v>594</v>
      </c>
      <c r="I138" s="616">
        <v>162</v>
      </c>
      <c r="J138" s="618">
        <v>125</v>
      </c>
      <c r="K138" s="617">
        <v>35</v>
      </c>
      <c r="L138" s="616">
        <v>23</v>
      </c>
      <c r="M138" s="616">
        <v>20</v>
      </c>
      <c r="N138" s="615">
        <v>13</v>
      </c>
      <c r="O138" s="614">
        <v>2090</v>
      </c>
      <c r="P138" s="613">
        <v>1639</v>
      </c>
      <c r="Q138" s="525">
        <v>5.861237310000561E-2</v>
      </c>
      <c r="R138" s="336">
        <v>0.78421052631578947</v>
      </c>
    </row>
    <row r="139" spans="1:18" x14ac:dyDescent="0.3">
      <c r="A139" s="1646"/>
      <c r="B139" s="620" t="s">
        <v>48</v>
      </c>
      <c r="C139" s="619">
        <v>742</v>
      </c>
      <c r="D139" s="616">
        <v>430</v>
      </c>
      <c r="E139" s="616">
        <v>99</v>
      </c>
      <c r="F139" s="438">
        <v>57</v>
      </c>
      <c r="G139" s="619">
        <v>951</v>
      </c>
      <c r="H139" s="616">
        <v>582</v>
      </c>
      <c r="I139" s="616">
        <v>162</v>
      </c>
      <c r="J139" s="618">
        <v>102</v>
      </c>
      <c r="K139" s="617">
        <v>38</v>
      </c>
      <c r="L139" s="616">
        <v>18</v>
      </c>
      <c r="M139" s="616">
        <v>20</v>
      </c>
      <c r="N139" s="615">
        <v>5</v>
      </c>
      <c r="O139" s="614">
        <v>2012</v>
      </c>
      <c r="P139" s="613">
        <v>1194</v>
      </c>
      <c r="Q139" s="525">
        <v>5.6424925682876215E-2</v>
      </c>
      <c r="R139" s="336">
        <v>0.59343936381709739</v>
      </c>
    </row>
    <row r="140" spans="1:18" x14ac:dyDescent="0.3">
      <c r="A140" s="1646"/>
      <c r="B140" s="620" t="s">
        <v>66</v>
      </c>
      <c r="C140" s="619">
        <v>753</v>
      </c>
      <c r="D140" s="616">
        <v>553</v>
      </c>
      <c r="E140" s="616">
        <v>125</v>
      </c>
      <c r="F140" s="615">
        <v>88</v>
      </c>
      <c r="G140" s="619">
        <v>826</v>
      </c>
      <c r="H140" s="616">
        <v>589</v>
      </c>
      <c r="I140" s="616">
        <v>217</v>
      </c>
      <c r="J140" s="618">
        <v>135</v>
      </c>
      <c r="K140" s="617">
        <v>28</v>
      </c>
      <c r="L140" s="616">
        <v>14</v>
      </c>
      <c r="M140" s="616">
        <v>17</v>
      </c>
      <c r="N140" s="615">
        <v>6</v>
      </c>
      <c r="O140" s="614">
        <v>1966</v>
      </c>
      <c r="P140" s="613">
        <v>1385</v>
      </c>
      <c r="Q140" s="525">
        <v>5.5134892590722982E-2</v>
      </c>
      <c r="R140" s="336">
        <v>0.70447609359104779</v>
      </c>
    </row>
    <row r="141" spans="1:18" x14ac:dyDescent="0.3">
      <c r="A141" s="1646"/>
      <c r="B141" s="620" t="s">
        <v>103</v>
      </c>
      <c r="C141" s="619">
        <v>418</v>
      </c>
      <c r="D141" s="616">
        <v>365</v>
      </c>
      <c r="E141" s="616">
        <v>420</v>
      </c>
      <c r="F141" s="615">
        <v>277</v>
      </c>
      <c r="G141" s="619">
        <v>8</v>
      </c>
      <c r="H141" s="616">
        <v>6</v>
      </c>
      <c r="I141" s="616">
        <v>820</v>
      </c>
      <c r="J141" s="618">
        <v>627</v>
      </c>
      <c r="K141" s="617">
        <v>2</v>
      </c>
      <c r="L141" s="616">
        <v>1</v>
      </c>
      <c r="M141" s="616">
        <v>31</v>
      </c>
      <c r="N141" s="615">
        <v>16</v>
      </c>
      <c r="O141" s="614">
        <v>1699</v>
      </c>
      <c r="P141" s="613">
        <v>1292</v>
      </c>
      <c r="Q141" s="525">
        <v>4.7647091816703124E-2</v>
      </c>
      <c r="R141" s="336">
        <v>0.76044732195409059</v>
      </c>
    </row>
    <row r="142" spans="1:18" x14ac:dyDescent="0.3">
      <c r="A142" s="1646"/>
      <c r="B142" s="620" t="s">
        <v>68</v>
      </c>
      <c r="C142" s="644">
        <v>503</v>
      </c>
      <c r="D142" s="641">
        <v>373</v>
      </c>
      <c r="E142" s="641">
        <v>38</v>
      </c>
      <c r="F142" s="640">
        <v>18</v>
      </c>
      <c r="G142" s="644">
        <v>868</v>
      </c>
      <c r="H142" s="641">
        <v>554</v>
      </c>
      <c r="I142" s="641">
        <v>38</v>
      </c>
      <c r="J142" s="643">
        <v>31</v>
      </c>
      <c r="K142" s="642">
        <v>60</v>
      </c>
      <c r="L142" s="641">
        <v>38</v>
      </c>
      <c r="M142" s="641">
        <v>46</v>
      </c>
      <c r="N142" s="640">
        <v>28</v>
      </c>
      <c r="O142" s="639">
        <v>1553</v>
      </c>
      <c r="P142" s="638">
        <v>1042</v>
      </c>
      <c r="Q142" s="637">
        <v>4.3552638958999385E-2</v>
      </c>
      <c r="R142" s="636">
        <v>0.67095943335479713</v>
      </c>
    </row>
    <row r="143" spans="1:18" x14ac:dyDescent="0.3">
      <c r="A143" s="1646"/>
      <c r="B143" s="620" t="s">
        <v>58</v>
      </c>
      <c r="C143" s="619">
        <v>596</v>
      </c>
      <c r="D143" s="616">
        <v>497</v>
      </c>
      <c r="E143" s="616">
        <v>133</v>
      </c>
      <c r="F143" s="615">
        <v>114</v>
      </c>
      <c r="G143" s="619">
        <v>408</v>
      </c>
      <c r="H143" s="616">
        <v>327</v>
      </c>
      <c r="I143" s="616">
        <v>130</v>
      </c>
      <c r="J143" s="618">
        <v>119</v>
      </c>
      <c r="K143" s="617">
        <v>14</v>
      </c>
      <c r="L143" s="616">
        <v>7</v>
      </c>
      <c r="M143" s="616">
        <v>17</v>
      </c>
      <c r="N143" s="615">
        <v>10</v>
      </c>
      <c r="O143" s="614">
        <v>1298</v>
      </c>
      <c r="P143" s="613">
        <v>1074</v>
      </c>
      <c r="Q143" s="525">
        <v>3.6401368556845587E-2</v>
      </c>
      <c r="R143" s="336">
        <v>0.82742681047765798</v>
      </c>
    </row>
    <row r="144" spans="1:18" x14ac:dyDescent="0.3">
      <c r="A144" s="1646"/>
      <c r="B144" s="620" t="s">
        <v>70</v>
      </c>
      <c r="C144" s="619">
        <v>592</v>
      </c>
      <c r="D144" s="616">
        <v>390</v>
      </c>
      <c r="E144" s="616">
        <v>92</v>
      </c>
      <c r="F144" s="615">
        <v>55</v>
      </c>
      <c r="G144" s="619">
        <v>433</v>
      </c>
      <c r="H144" s="616">
        <v>307</v>
      </c>
      <c r="I144" s="616">
        <v>125</v>
      </c>
      <c r="J144" s="618">
        <v>96</v>
      </c>
      <c r="K144" s="617">
        <v>21</v>
      </c>
      <c r="L144" s="616">
        <v>12</v>
      </c>
      <c r="M144" s="616">
        <v>12</v>
      </c>
      <c r="N144" s="615">
        <v>6</v>
      </c>
      <c r="O144" s="614">
        <v>1275</v>
      </c>
      <c r="P144" s="613">
        <v>866</v>
      </c>
      <c r="Q144" s="525">
        <v>3.5756352010768974E-2</v>
      </c>
      <c r="R144" s="336">
        <v>0.67921568627450979</v>
      </c>
    </row>
    <row r="145" spans="1:18" x14ac:dyDescent="0.3">
      <c r="A145" s="1646"/>
      <c r="B145" s="620" t="s">
        <v>152</v>
      </c>
      <c r="C145" s="619">
        <v>500</v>
      </c>
      <c r="D145" s="616">
        <v>390</v>
      </c>
      <c r="E145" s="616">
        <v>140</v>
      </c>
      <c r="F145" s="615">
        <v>133</v>
      </c>
      <c r="G145" s="619">
        <v>267</v>
      </c>
      <c r="H145" s="616">
        <v>186</v>
      </c>
      <c r="I145" s="616">
        <v>112</v>
      </c>
      <c r="J145" s="618">
        <v>95</v>
      </c>
      <c r="K145" s="617">
        <v>13</v>
      </c>
      <c r="L145" s="616">
        <v>5</v>
      </c>
      <c r="M145" s="616">
        <v>11</v>
      </c>
      <c r="N145" s="615">
        <v>7</v>
      </c>
      <c r="O145" s="614">
        <v>1043</v>
      </c>
      <c r="P145" s="613">
        <v>816</v>
      </c>
      <c r="Q145" s="525">
        <v>2.9250098154691793E-2</v>
      </c>
      <c r="R145" s="336">
        <v>0.78235858101629918</v>
      </c>
    </row>
    <row r="146" spans="1:18" x14ac:dyDescent="0.3">
      <c r="A146" s="1646"/>
      <c r="B146" s="622" t="s">
        <v>54</v>
      </c>
      <c r="C146" s="635">
        <v>236</v>
      </c>
      <c r="D146" s="632">
        <v>84</v>
      </c>
      <c r="E146" s="632">
        <v>51</v>
      </c>
      <c r="F146" s="631">
        <v>16</v>
      </c>
      <c r="G146" s="635">
        <v>295</v>
      </c>
      <c r="H146" s="632">
        <v>114</v>
      </c>
      <c r="I146" s="632">
        <v>78</v>
      </c>
      <c r="J146" s="634">
        <v>27</v>
      </c>
      <c r="K146" s="633">
        <v>22</v>
      </c>
      <c r="L146" s="632">
        <v>10</v>
      </c>
      <c r="M146" s="632">
        <v>3</v>
      </c>
      <c r="N146" s="631">
        <v>1</v>
      </c>
      <c r="O146" s="614">
        <v>685</v>
      </c>
      <c r="P146" s="613">
        <v>252</v>
      </c>
      <c r="Q146" s="525">
        <v>1.9210275394020978E-2</v>
      </c>
      <c r="R146" s="336">
        <v>0.36788321167883209</v>
      </c>
    </row>
    <row r="147" spans="1:18" x14ac:dyDescent="0.3">
      <c r="A147" s="1646"/>
      <c r="B147" s="620" t="s">
        <v>153</v>
      </c>
      <c r="C147" s="619">
        <v>23</v>
      </c>
      <c r="D147" s="616">
        <v>14</v>
      </c>
      <c r="E147" s="616">
        <v>369</v>
      </c>
      <c r="F147" s="615">
        <v>172</v>
      </c>
      <c r="G147" s="619">
        <v>1</v>
      </c>
      <c r="H147" s="616">
        <v>1</v>
      </c>
      <c r="I147" s="616">
        <v>216</v>
      </c>
      <c r="J147" s="618">
        <v>120</v>
      </c>
      <c r="K147" s="617">
        <v>0</v>
      </c>
      <c r="L147" s="616">
        <v>0</v>
      </c>
      <c r="M147" s="616">
        <v>0</v>
      </c>
      <c r="N147" s="615">
        <v>0</v>
      </c>
      <c r="O147" s="614">
        <v>609</v>
      </c>
      <c r="P147" s="613">
        <v>307</v>
      </c>
      <c r="Q147" s="525">
        <v>1.7078916372202591E-2</v>
      </c>
      <c r="R147" s="336">
        <v>0.50410509031198691</v>
      </c>
    </row>
    <row r="148" spans="1:18" x14ac:dyDescent="0.3">
      <c r="A148" s="1646"/>
      <c r="B148" s="620" t="s">
        <v>56</v>
      </c>
      <c r="C148" s="619">
        <v>210</v>
      </c>
      <c r="D148" s="616">
        <v>131</v>
      </c>
      <c r="E148" s="616">
        <v>53</v>
      </c>
      <c r="F148" s="615">
        <v>33</v>
      </c>
      <c r="G148" s="619">
        <v>271</v>
      </c>
      <c r="H148" s="616">
        <v>161</v>
      </c>
      <c r="I148" s="616">
        <v>54</v>
      </c>
      <c r="J148" s="618">
        <v>44</v>
      </c>
      <c r="K148" s="617">
        <v>10</v>
      </c>
      <c r="L148" s="616">
        <v>5</v>
      </c>
      <c r="M148" s="616">
        <v>1</v>
      </c>
      <c r="N148" s="615">
        <v>0</v>
      </c>
      <c r="O148" s="614">
        <v>599</v>
      </c>
      <c r="P148" s="613">
        <v>374</v>
      </c>
      <c r="Q148" s="525">
        <v>1.679847439564754E-2</v>
      </c>
      <c r="R148" s="336">
        <v>0.62437395659432382</v>
      </c>
    </row>
    <row r="149" spans="1:18" x14ac:dyDescent="0.3">
      <c r="A149" s="1646"/>
      <c r="B149" s="621" t="s">
        <v>97</v>
      </c>
      <c r="C149" s="630">
        <v>196</v>
      </c>
      <c r="D149" s="627">
        <v>124</v>
      </c>
      <c r="E149" s="627">
        <v>11</v>
      </c>
      <c r="F149" s="626">
        <v>6</v>
      </c>
      <c r="G149" s="630">
        <v>272</v>
      </c>
      <c r="H149" s="627">
        <v>175</v>
      </c>
      <c r="I149" s="627">
        <v>19</v>
      </c>
      <c r="J149" s="629">
        <v>12</v>
      </c>
      <c r="K149" s="628">
        <v>0</v>
      </c>
      <c r="L149" s="627">
        <v>0</v>
      </c>
      <c r="M149" s="627">
        <v>0</v>
      </c>
      <c r="N149" s="626">
        <v>0</v>
      </c>
      <c r="O149" s="625">
        <v>498</v>
      </c>
      <c r="P149" s="624">
        <v>317</v>
      </c>
      <c r="Q149" s="250">
        <v>1.3966010432441528E-2</v>
      </c>
      <c r="R149" s="223">
        <v>0.63654618473895586</v>
      </c>
    </row>
    <row r="150" spans="1:18" x14ac:dyDescent="0.3">
      <c r="A150" s="1646"/>
      <c r="B150" s="620" t="s">
        <v>87</v>
      </c>
      <c r="C150" s="619">
        <v>187</v>
      </c>
      <c r="D150" s="616">
        <v>106</v>
      </c>
      <c r="E150" s="616">
        <v>46</v>
      </c>
      <c r="F150" s="615">
        <v>32</v>
      </c>
      <c r="G150" s="619">
        <v>153</v>
      </c>
      <c r="H150" s="616">
        <v>81</v>
      </c>
      <c r="I150" s="616">
        <v>65</v>
      </c>
      <c r="J150" s="618">
        <v>34</v>
      </c>
      <c r="K150" s="617">
        <v>6</v>
      </c>
      <c r="L150" s="616">
        <v>2</v>
      </c>
      <c r="M150" s="616">
        <v>19</v>
      </c>
      <c r="N150" s="615">
        <v>10</v>
      </c>
      <c r="O150" s="614">
        <v>476</v>
      </c>
      <c r="P150" s="613">
        <v>265</v>
      </c>
      <c r="Q150" s="525">
        <v>1.3349038084020416E-2</v>
      </c>
      <c r="R150" s="336">
        <v>0.55672268907563027</v>
      </c>
    </row>
    <row r="151" spans="1:18" x14ac:dyDescent="0.3">
      <c r="A151" s="1646"/>
      <c r="B151" s="620" t="s">
        <v>60</v>
      </c>
      <c r="C151" s="619">
        <v>209</v>
      </c>
      <c r="D151" s="616">
        <v>141</v>
      </c>
      <c r="E151" s="616">
        <v>10</v>
      </c>
      <c r="F151" s="615">
        <v>9</v>
      </c>
      <c r="G151" s="619">
        <v>156</v>
      </c>
      <c r="H151" s="616">
        <v>94</v>
      </c>
      <c r="I151" s="616">
        <v>34</v>
      </c>
      <c r="J151" s="618">
        <v>30</v>
      </c>
      <c r="K151" s="617">
        <v>7</v>
      </c>
      <c r="L151" s="616">
        <v>5</v>
      </c>
      <c r="M151" s="616">
        <v>2</v>
      </c>
      <c r="N151" s="615">
        <v>0</v>
      </c>
      <c r="O151" s="614">
        <v>418</v>
      </c>
      <c r="P151" s="613">
        <v>279</v>
      </c>
      <c r="Q151" s="525">
        <v>1.1722474620001122E-2</v>
      </c>
      <c r="R151" s="336">
        <v>0.66746411483253587</v>
      </c>
    </row>
    <row r="152" spans="1:18" x14ac:dyDescent="0.3">
      <c r="A152" s="1646"/>
      <c r="B152" s="620" t="s">
        <v>72</v>
      </c>
      <c r="C152" s="619">
        <v>56</v>
      </c>
      <c r="D152" s="616">
        <v>49</v>
      </c>
      <c r="E152" s="616">
        <v>5</v>
      </c>
      <c r="F152" s="615">
        <v>4</v>
      </c>
      <c r="G152" s="619">
        <v>266</v>
      </c>
      <c r="H152" s="616">
        <v>223</v>
      </c>
      <c r="I152" s="616">
        <v>0</v>
      </c>
      <c r="J152" s="618">
        <v>0</v>
      </c>
      <c r="K152" s="617">
        <v>11</v>
      </c>
      <c r="L152" s="613">
        <v>9</v>
      </c>
      <c r="M152" s="613">
        <v>13</v>
      </c>
      <c r="N152" s="623">
        <v>9</v>
      </c>
      <c r="O152" s="614">
        <v>351</v>
      </c>
      <c r="P152" s="613">
        <v>294</v>
      </c>
      <c r="Q152" s="525">
        <v>9.843513377082282E-3</v>
      </c>
      <c r="R152" s="336">
        <v>0.83760683760683763</v>
      </c>
    </row>
    <row r="153" spans="1:18" x14ac:dyDescent="0.3">
      <c r="A153" s="1646"/>
      <c r="B153" s="620" t="s">
        <v>93</v>
      </c>
      <c r="C153" s="619">
        <v>163</v>
      </c>
      <c r="D153" s="616">
        <v>67</v>
      </c>
      <c r="E153" s="616">
        <v>4</v>
      </c>
      <c r="F153" s="615">
        <v>2</v>
      </c>
      <c r="G153" s="619">
        <v>179</v>
      </c>
      <c r="H153" s="616">
        <v>82</v>
      </c>
      <c r="I153" s="616">
        <v>1</v>
      </c>
      <c r="J153" s="618">
        <v>0</v>
      </c>
      <c r="K153" s="617">
        <v>0</v>
      </c>
      <c r="L153" s="616">
        <v>0</v>
      </c>
      <c r="M153" s="616">
        <v>0</v>
      </c>
      <c r="N153" s="615">
        <v>0</v>
      </c>
      <c r="O153" s="614">
        <v>347</v>
      </c>
      <c r="P153" s="613">
        <v>151</v>
      </c>
      <c r="Q153" s="525">
        <v>9.7313365864602607E-3</v>
      </c>
      <c r="R153" s="336">
        <v>0.43515850144092216</v>
      </c>
    </row>
    <row r="154" spans="1:18" x14ac:dyDescent="0.3">
      <c r="A154" s="1646"/>
      <c r="B154" s="622" t="s">
        <v>74</v>
      </c>
      <c r="C154" s="619">
        <v>153</v>
      </c>
      <c r="D154" s="616">
        <v>92</v>
      </c>
      <c r="E154" s="616">
        <v>0</v>
      </c>
      <c r="F154" s="615">
        <v>0</v>
      </c>
      <c r="G154" s="619">
        <v>137</v>
      </c>
      <c r="H154" s="616">
        <v>74</v>
      </c>
      <c r="I154" s="616">
        <v>7</v>
      </c>
      <c r="J154" s="618">
        <v>4</v>
      </c>
      <c r="K154" s="617">
        <v>14</v>
      </c>
      <c r="L154" s="616">
        <v>10</v>
      </c>
      <c r="M154" s="616">
        <v>6</v>
      </c>
      <c r="N154" s="615">
        <v>3</v>
      </c>
      <c r="O154" s="614">
        <v>317</v>
      </c>
      <c r="P154" s="613">
        <v>183</v>
      </c>
      <c r="Q154" s="525">
        <v>8.8900106567951099E-3</v>
      </c>
      <c r="R154" s="336">
        <v>0.57728706624605675</v>
      </c>
    </row>
    <row r="155" spans="1:18" x14ac:dyDescent="0.3">
      <c r="A155" s="1646"/>
      <c r="B155" s="620" t="s">
        <v>91</v>
      </c>
      <c r="C155" s="619">
        <v>34</v>
      </c>
      <c r="D155" s="616">
        <v>9</v>
      </c>
      <c r="E155" s="616">
        <v>98</v>
      </c>
      <c r="F155" s="615">
        <v>21</v>
      </c>
      <c r="G155" s="619">
        <v>33</v>
      </c>
      <c r="H155" s="616">
        <v>12</v>
      </c>
      <c r="I155" s="616">
        <v>104</v>
      </c>
      <c r="J155" s="618">
        <v>34</v>
      </c>
      <c r="K155" s="617">
        <v>0</v>
      </c>
      <c r="L155" s="616">
        <v>0</v>
      </c>
      <c r="M155" s="616">
        <v>0</v>
      </c>
      <c r="N155" s="615">
        <v>0</v>
      </c>
      <c r="O155" s="614">
        <v>269</v>
      </c>
      <c r="P155" s="613">
        <v>76</v>
      </c>
      <c r="Q155" s="525">
        <v>7.5438891693308651E-3</v>
      </c>
      <c r="R155" s="336">
        <v>0.28252788104089221</v>
      </c>
    </row>
    <row r="156" spans="1:18" x14ac:dyDescent="0.3">
      <c r="A156" s="1646"/>
      <c r="B156" s="620" t="s">
        <v>40</v>
      </c>
      <c r="C156" s="619">
        <v>102</v>
      </c>
      <c r="D156" s="616">
        <v>72</v>
      </c>
      <c r="E156" s="616">
        <v>0</v>
      </c>
      <c r="F156" s="615">
        <v>0</v>
      </c>
      <c r="G156" s="619">
        <v>78</v>
      </c>
      <c r="H156" s="616">
        <v>42</v>
      </c>
      <c r="I156" s="616">
        <v>0</v>
      </c>
      <c r="J156" s="618">
        <v>0</v>
      </c>
      <c r="K156" s="617">
        <v>8</v>
      </c>
      <c r="L156" s="616">
        <v>2</v>
      </c>
      <c r="M156" s="616">
        <v>7</v>
      </c>
      <c r="N156" s="615">
        <v>3</v>
      </c>
      <c r="O156" s="614">
        <v>195</v>
      </c>
      <c r="P156" s="613">
        <v>119</v>
      </c>
      <c r="Q156" s="525">
        <v>5.4686185428234899E-3</v>
      </c>
      <c r="R156" s="336">
        <v>0.61025641025641031</v>
      </c>
    </row>
    <row r="157" spans="1:18" x14ac:dyDescent="0.3">
      <c r="A157" s="1646"/>
      <c r="B157" s="620" t="s">
        <v>76</v>
      </c>
      <c r="C157" s="619">
        <v>94</v>
      </c>
      <c r="D157" s="616">
        <v>62</v>
      </c>
      <c r="E157" s="616">
        <v>0</v>
      </c>
      <c r="F157" s="615">
        <v>0</v>
      </c>
      <c r="G157" s="619">
        <v>81</v>
      </c>
      <c r="H157" s="616">
        <v>55</v>
      </c>
      <c r="I157" s="616">
        <v>0</v>
      </c>
      <c r="J157" s="618">
        <v>0</v>
      </c>
      <c r="K157" s="617">
        <v>3</v>
      </c>
      <c r="L157" s="616">
        <v>2</v>
      </c>
      <c r="M157" s="616">
        <v>2</v>
      </c>
      <c r="N157" s="615">
        <v>1</v>
      </c>
      <c r="O157" s="614">
        <v>180</v>
      </c>
      <c r="P157" s="613">
        <v>120</v>
      </c>
      <c r="Q157" s="525">
        <v>5.0479555779909136E-3</v>
      </c>
      <c r="R157" s="336">
        <v>0.66666666666666663</v>
      </c>
    </row>
    <row r="158" spans="1:18" x14ac:dyDescent="0.3">
      <c r="A158" s="1646"/>
      <c r="B158" s="620" t="s">
        <v>101</v>
      </c>
      <c r="C158" s="619">
        <v>8</v>
      </c>
      <c r="D158" s="616">
        <v>1</v>
      </c>
      <c r="E158" s="616">
        <v>40</v>
      </c>
      <c r="F158" s="615">
        <v>18</v>
      </c>
      <c r="G158" s="619">
        <v>14</v>
      </c>
      <c r="H158" s="616">
        <v>10</v>
      </c>
      <c r="I158" s="616">
        <v>83</v>
      </c>
      <c r="J158" s="618">
        <v>54</v>
      </c>
      <c r="K158" s="617">
        <v>0</v>
      </c>
      <c r="L158" s="616">
        <v>0</v>
      </c>
      <c r="M158" s="616">
        <v>0</v>
      </c>
      <c r="N158" s="615">
        <v>0</v>
      </c>
      <c r="O158" s="614">
        <v>145</v>
      </c>
      <c r="P158" s="613">
        <v>83</v>
      </c>
      <c r="Q158" s="525">
        <v>4.0664086600482362E-3</v>
      </c>
      <c r="R158" s="336">
        <v>0.57241379310344831</v>
      </c>
    </row>
    <row r="159" spans="1:18" x14ac:dyDescent="0.3">
      <c r="A159" s="1646"/>
      <c r="B159" s="621" t="s">
        <v>99</v>
      </c>
      <c r="C159" s="619">
        <v>32</v>
      </c>
      <c r="D159" s="616">
        <v>19</v>
      </c>
      <c r="E159" s="616">
        <v>36</v>
      </c>
      <c r="F159" s="615">
        <v>20</v>
      </c>
      <c r="G159" s="619">
        <v>16</v>
      </c>
      <c r="H159" s="616">
        <v>10</v>
      </c>
      <c r="I159" s="616">
        <v>24</v>
      </c>
      <c r="J159" s="618">
        <v>15</v>
      </c>
      <c r="K159" s="617">
        <v>0</v>
      </c>
      <c r="L159" s="616">
        <v>0</v>
      </c>
      <c r="M159" s="616">
        <v>5</v>
      </c>
      <c r="N159" s="615">
        <v>1</v>
      </c>
      <c r="O159" s="614">
        <v>113</v>
      </c>
      <c r="P159" s="613">
        <v>65</v>
      </c>
      <c r="Q159" s="525">
        <v>3.1689943350720735E-3</v>
      </c>
      <c r="R159" s="336">
        <v>0.5752212389380531</v>
      </c>
    </row>
    <row r="160" spans="1:18" x14ac:dyDescent="0.3">
      <c r="A160" s="1646"/>
      <c r="B160" s="620" t="s">
        <v>83</v>
      </c>
      <c r="C160" s="619">
        <v>13</v>
      </c>
      <c r="D160" s="616">
        <v>6</v>
      </c>
      <c r="E160" s="616">
        <v>0</v>
      </c>
      <c r="F160" s="615">
        <v>0</v>
      </c>
      <c r="G160" s="619">
        <v>0</v>
      </c>
      <c r="H160" s="616">
        <v>0</v>
      </c>
      <c r="I160" s="616">
        <v>0</v>
      </c>
      <c r="J160" s="618">
        <v>0</v>
      </c>
      <c r="K160" s="617">
        <v>0</v>
      </c>
      <c r="L160" s="616">
        <v>0</v>
      </c>
      <c r="M160" s="616">
        <v>0</v>
      </c>
      <c r="N160" s="615">
        <v>0</v>
      </c>
      <c r="O160" s="614">
        <v>13</v>
      </c>
      <c r="P160" s="613">
        <v>6</v>
      </c>
      <c r="Q160" s="525">
        <v>3.6457456952156597E-4</v>
      </c>
      <c r="R160" s="336">
        <v>0.46153846153846156</v>
      </c>
    </row>
    <row r="161" spans="1:18" ht="15" thickBot="1" x14ac:dyDescent="0.35">
      <c r="A161" s="1646"/>
      <c r="B161" s="620" t="s">
        <v>85</v>
      </c>
      <c r="C161" s="619">
        <v>5</v>
      </c>
      <c r="D161" s="616">
        <v>1</v>
      </c>
      <c r="E161" s="616">
        <v>0</v>
      </c>
      <c r="F161" s="615">
        <v>0</v>
      </c>
      <c r="G161" s="619">
        <v>4</v>
      </c>
      <c r="H161" s="616">
        <v>1</v>
      </c>
      <c r="I161" s="616">
        <v>0</v>
      </c>
      <c r="J161" s="618">
        <v>0</v>
      </c>
      <c r="K161" s="617">
        <v>0</v>
      </c>
      <c r="L161" s="616">
        <v>0</v>
      </c>
      <c r="M161" s="616">
        <v>0</v>
      </c>
      <c r="N161" s="615">
        <v>0</v>
      </c>
      <c r="O161" s="614">
        <v>9</v>
      </c>
      <c r="P161" s="613">
        <v>2</v>
      </c>
      <c r="Q161" s="525">
        <v>2.5239777889954568E-4</v>
      </c>
      <c r="R161" s="336">
        <v>0.22222222222222221</v>
      </c>
    </row>
    <row r="162" spans="1:18" ht="15" thickBot="1" x14ac:dyDescent="0.35">
      <c r="A162" s="1647"/>
      <c r="B162" s="612" t="s">
        <v>154</v>
      </c>
      <c r="C162" s="611">
        <v>14343</v>
      </c>
      <c r="D162" s="608">
        <v>8779</v>
      </c>
      <c r="E162" s="608">
        <v>2508</v>
      </c>
      <c r="F162" s="607">
        <v>1573</v>
      </c>
      <c r="G162" s="611">
        <v>14557</v>
      </c>
      <c r="H162" s="608">
        <v>8820</v>
      </c>
      <c r="I162" s="608">
        <v>2988</v>
      </c>
      <c r="J162" s="610">
        <v>2064</v>
      </c>
      <c r="K162" s="609">
        <v>763</v>
      </c>
      <c r="L162" s="608">
        <v>413</v>
      </c>
      <c r="M162" s="608">
        <v>499</v>
      </c>
      <c r="N162" s="607">
        <v>230</v>
      </c>
      <c r="O162" s="606">
        <v>35658</v>
      </c>
      <c r="P162" s="605">
        <v>21879</v>
      </c>
      <c r="Q162" s="299">
        <v>1</v>
      </c>
      <c r="R162" s="300">
        <v>0.61357900050479552</v>
      </c>
    </row>
  </sheetData>
  <mergeCells count="14">
    <mergeCell ref="A132:A162"/>
    <mergeCell ref="A1:R1"/>
    <mergeCell ref="R2:R3"/>
    <mergeCell ref="A2:A3"/>
    <mergeCell ref="A4:A36"/>
    <mergeCell ref="A37:A68"/>
    <mergeCell ref="A69:A100"/>
    <mergeCell ref="C2:F2"/>
    <mergeCell ref="G2:J2"/>
    <mergeCell ref="K2:N2"/>
    <mergeCell ref="O2:O3"/>
    <mergeCell ref="P2:P3"/>
    <mergeCell ref="Q2:Q3"/>
    <mergeCell ref="A101:A131"/>
  </mergeCells>
  <pageMargins left="0.7" right="0.7" top="0.75" bottom="0.75" header="0.3" footer="0.3"/>
  <pageSetup paperSize="9" scale="7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O25"/>
  <sheetViews>
    <sheetView zoomScaleNormal="100" workbookViewId="0">
      <selection sqref="A1:K1"/>
    </sheetView>
  </sheetViews>
  <sheetFormatPr defaultColWidth="9.109375" defaultRowHeight="14.4" x14ac:dyDescent="0.3"/>
  <cols>
    <col min="1" max="1" width="41.6640625" style="1" customWidth="1"/>
    <col min="2" max="2" width="9.6640625" style="1" customWidth="1"/>
    <col min="3" max="3" width="10.44140625" style="1" customWidth="1"/>
    <col min="4" max="4" width="10.5546875" style="1" customWidth="1"/>
    <col min="5" max="6" width="9.6640625" style="1" customWidth="1"/>
    <col min="7" max="7" width="10.33203125" style="1" customWidth="1"/>
    <col min="8" max="10" width="9.6640625" style="1" customWidth="1"/>
    <col min="11" max="11" width="10.33203125" style="1" customWidth="1"/>
    <col min="12" max="16384" width="9.109375" style="1"/>
  </cols>
  <sheetData>
    <row r="1" spans="1:15" ht="64.5" customHeight="1" thickBot="1" x14ac:dyDescent="0.35">
      <c r="A1" s="1684" t="s">
        <v>968</v>
      </c>
      <c r="B1" s="1684"/>
      <c r="C1" s="1684"/>
      <c r="D1" s="1684"/>
      <c r="E1" s="1684"/>
      <c r="F1" s="1684"/>
      <c r="G1" s="1684"/>
      <c r="H1" s="1684"/>
      <c r="I1" s="1684"/>
      <c r="J1" s="1684"/>
      <c r="K1" s="1684"/>
    </row>
    <row r="2" spans="1:15" ht="69.599999999999994" customHeight="1" thickBot="1" x14ac:dyDescent="0.35">
      <c r="A2" s="157"/>
      <c r="B2" s="40" t="s">
        <v>162</v>
      </c>
      <c r="C2" s="135" t="s">
        <v>163</v>
      </c>
      <c r="D2" s="136" t="s">
        <v>164</v>
      </c>
      <c r="E2" s="40" t="s">
        <v>165</v>
      </c>
      <c r="F2" s="135" t="s">
        <v>166</v>
      </c>
      <c r="G2" s="136" t="s">
        <v>167</v>
      </c>
      <c r="H2" s="41" t="s">
        <v>168</v>
      </c>
      <c r="I2" s="135" t="s">
        <v>169</v>
      </c>
      <c r="J2" s="135" t="s">
        <v>170</v>
      </c>
      <c r="K2" s="136" t="s">
        <v>171</v>
      </c>
      <c r="L2" s="2"/>
    </row>
    <row r="3" spans="1:15" ht="14.4" customHeight="1" x14ac:dyDescent="0.3">
      <c r="A3" s="57" t="s">
        <v>138</v>
      </c>
      <c r="B3" s="44">
        <v>1628</v>
      </c>
      <c r="C3" s="45">
        <v>1472</v>
      </c>
      <c r="D3" s="77">
        <f t="shared" ref="D3:D10" si="0">B3/C3</f>
        <v>1.1059782608695652</v>
      </c>
      <c r="E3" s="44">
        <v>1442</v>
      </c>
      <c r="F3" s="45">
        <v>1340</v>
      </c>
      <c r="G3" s="77">
        <f t="shared" ref="G3:G10" si="1">F3/C3</f>
        <v>0.91032608695652173</v>
      </c>
      <c r="H3" s="46">
        <v>1041</v>
      </c>
      <c r="I3" s="45">
        <v>1038</v>
      </c>
      <c r="J3" s="78">
        <f t="shared" ref="J3:J10" si="2">I3/F3</f>
        <v>0.77462686567164174</v>
      </c>
      <c r="K3" s="77">
        <f t="shared" ref="K3:K10" si="3">I3/C3</f>
        <v>0.70516304347826086</v>
      </c>
      <c r="L3" s="3"/>
    </row>
    <row r="4" spans="1:15" x14ac:dyDescent="0.3">
      <c r="A4" s="161" t="s">
        <v>139</v>
      </c>
      <c r="B4" s="337">
        <v>3961</v>
      </c>
      <c r="C4" s="927">
        <v>2844</v>
      </c>
      <c r="D4" s="338">
        <f t="shared" si="0"/>
        <v>1.3927566807313643</v>
      </c>
      <c r="E4" s="337">
        <v>2640</v>
      </c>
      <c r="F4" s="927">
        <v>2194</v>
      </c>
      <c r="G4" s="338">
        <f t="shared" si="1"/>
        <v>0.77144866385372712</v>
      </c>
      <c r="H4" s="339">
        <v>1314</v>
      </c>
      <c r="I4" s="927">
        <v>1313</v>
      </c>
      <c r="J4" s="926">
        <f t="shared" si="2"/>
        <v>0.59845031905195989</v>
      </c>
      <c r="K4" s="338">
        <f t="shared" si="3"/>
        <v>0.46167369901547117</v>
      </c>
      <c r="L4" s="3"/>
    </row>
    <row r="5" spans="1:15" x14ac:dyDescent="0.3">
      <c r="A5" s="161" t="s">
        <v>140</v>
      </c>
      <c r="B5" s="337">
        <v>35472</v>
      </c>
      <c r="C5" s="927">
        <v>23349</v>
      </c>
      <c r="D5" s="338">
        <f t="shared" si="0"/>
        <v>1.5192085314146215</v>
      </c>
      <c r="E5" s="337">
        <v>25769</v>
      </c>
      <c r="F5" s="927">
        <v>20985</v>
      </c>
      <c r="G5" s="338">
        <f t="shared" si="1"/>
        <v>0.89875369394834892</v>
      </c>
      <c r="H5" s="339">
        <v>18237</v>
      </c>
      <c r="I5" s="927">
        <v>18121</v>
      </c>
      <c r="J5" s="926">
        <f t="shared" si="2"/>
        <v>0.86352156302120564</v>
      </c>
      <c r="K5" s="338">
        <f t="shared" si="3"/>
        <v>0.77609319456936054</v>
      </c>
    </row>
    <row r="6" spans="1:15" x14ac:dyDescent="0.3">
      <c r="A6" s="161" t="s">
        <v>141</v>
      </c>
      <c r="B6" s="337">
        <v>12143</v>
      </c>
      <c r="C6" s="927">
        <v>9064</v>
      </c>
      <c r="D6" s="338">
        <f t="shared" si="0"/>
        <v>1.3396954986760812</v>
      </c>
      <c r="E6" s="337">
        <v>10272</v>
      </c>
      <c r="F6" s="927">
        <v>8413</v>
      </c>
      <c r="G6" s="338">
        <f t="shared" si="1"/>
        <v>0.9281774051191527</v>
      </c>
      <c r="H6" s="339">
        <v>7048</v>
      </c>
      <c r="I6" s="927">
        <v>6990</v>
      </c>
      <c r="J6" s="926">
        <f t="shared" si="2"/>
        <v>0.83085700701295617</v>
      </c>
      <c r="K6" s="338">
        <f t="shared" si="3"/>
        <v>0.77118270079435125</v>
      </c>
    </row>
    <row r="7" spans="1:15" x14ac:dyDescent="0.3">
      <c r="A7" s="161" t="s">
        <v>142</v>
      </c>
      <c r="B7" s="337">
        <v>1868</v>
      </c>
      <c r="C7" s="927">
        <v>1496</v>
      </c>
      <c r="D7" s="338">
        <f t="shared" si="0"/>
        <v>1.2486631016042782</v>
      </c>
      <c r="E7" s="337">
        <v>806</v>
      </c>
      <c r="F7" s="927">
        <v>763</v>
      </c>
      <c r="G7" s="338">
        <f t="shared" si="1"/>
        <v>0.51002673796791442</v>
      </c>
      <c r="H7" s="339">
        <v>629</v>
      </c>
      <c r="I7" s="927">
        <v>629</v>
      </c>
      <c r="J7" s="926">
        <f t="shared" si="2"/>
        <v>0.82437745740498036</v>
      </c>
      <c r="K7" s="338">
        <f t="shared" si="3"/>
        <v>0.42045454545454547</v>
      </c>
    </row>
    <row r="8" spans="1:15" ht="14.4" customHeight="1" x14ac:dyDescent="0.3">
      <c r="A8" s="162" t="s">
        <v>143</v>
      </c>
      <c r="B8" s="337">
        <v>1543</v>
      </c>
      <c r="C8" s="927">
        <v>1400</v>
      </c>
      <c r="D8" s="338">
        <f t="shared" si="0"/>
        <v>1.1021428571428571</v>
      </c>
      <c r="E8" s="337">
        <v>854</v>
      </c>
      <c r="F8" s="927">
        <v>813</v>
      </c>
      <c r="G8" s="338">
        <f t="shared" si="1"/>
        <v>0.58071428571428574</v>
      </c>
      <c r="H8" s="339">
        <v>685</v>
      </c>
      <c r="I8" s="927">
        <v>678</v>
      </c>
      <c r="J8" s="926">
        <f t="shared" si="2"/>
        <v>0.83394833948339486</v>
      </c>
      <c r="K8" s="338">
        <f t="shared" si="3"/>
        <v>0.48428571428571426</v>
      </c>
      <c r="M8" s="27"/>
      <c r="N8" s="27"/>
      <c r="O8" s="27"/>
    </row>
    <row r="9" spans="1:15" ht="15" thickBot="1" x14ac:dyDescent="0.35">
      <c r="A9" s="163" t="s">
        <v>144</v>
      </c>
      <c r="B9" s="340">
        <v>12258</v>
      </c>
      <c r="C9" s="923">
        <v>7277</v>
      </c>
      <c r="D9" s="921">
        <f t="shared" si="0"/>
        <v>1.6844853648481517</v>
      </c>
      <c r="E9" s="341">
        <v>5731</v>
      </c>
      <c r="F9" s="923">
        <v>4704</v>
      </c>
      <c r="G9" s="921">
        <f t="shared" si="1"/>
        <v>0.64642022811598188</v>
      </c>
      <c r="H9" s="924">
        <v>4194</v>
      </c>
      <c r="I9" s="923">
        <v>4157</v>
      </c>
      <c r="J9" s="922">
        <f t="shared" si="2"/>
        <v>0.88371598639455784</v>
      </c>
      <c r="K9" s="921">
        <f t="shared" si="3"/>
        <v>0.57125188951491002</v>
      </c>
      <c r="L9" s="3"/>
    </row>
    <row r="10" spans="1:15" ht="15" thickBot="1" x14ac:dyDescent="0.35">
      <c r="A10" s="20" t="s">
        <v>172</v>
      </c>
      <c r="B10" s="47">
        <f>SUM(B3:B9)</f>
        <v>68873</v>
      </c>
      <c r="C10" s="137">
        <v>40820</v>
      </c>
      <c r="D10" s="138">
        <f t="shared" si="0"/>
        <v>1.6872366487016168</v>
      </c>
      <c r="E10" s="47">
        <f>SUM(E3:E9)</f>
        <v>47514</v>
      </c>
      <c r="F10" s="137">
        <v>36612</v>
      </c>
      <c r="G10" s="138">
        <f t="shared" si="1"/>
        <v>0.89691327780499752</v>
      </c>
      <c r="H10" s="48">
        <f>SUM(H3:H9)</f>
        <v>33148</v>
      </c>
      <c r="I10" s="137">
        <v>32810</v>
      </c>
      <c r="J10" s="139">
        <f t="shared" si="2"/>
        <v>0.89615426636075601</v>
      </c>
      <c r="K10" s="138">
        <f t="shared" si="3"/>
        <v>0.80377266046055851</v>
      </c>
      <c r="L10" s="3"/>
    </row>
    <row r="11" spans="1:15" x14ac:dyDescent="0.3">
      <c r="A11" s="56" t="s">
        <v>643</v>
      </c>
      <c r="K11" s="6" t="s">
        <v>131</v>
      </c>
    </row>
    <row r="12" spans="1:15" ht="7.95" customHeight="1" x14ac:dyDescent="0.3">
      <c r="A12" s="56"/>
      <c r="K12" s="6"/>
    </row>
    <row r="13" spans="1:15" ht="15" thickBot="1" x14ac:dyDescent="0.35">
      <c r="A13" s="1" t="s">
        <v>173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5" ht="66.599999999999994" customHeight="1" thickBot="1" x14ac:dyDescent="0.35">
      <c r="A14" s="157"/>
      <c r="B14" s="40" t="s">
        <v>162</v>
      </c>
      <c r="C14" s="135" t="s">
        <v>174</v>
      </c>
      <c r="D14" s="136" t="s">
        <v>175</v>
      </c>
      <c r="E14" s="40" t="s">
        <v>165</v>
      </c>
      <c r="F14" s="135" t="s">
        <v>176</v>
      </c>
      <c r="G14" s="136" t="s">
        <v>177</v>
      </c>
      <c r="H14" s="41" t="s">
        <v>168</v>
      </c>
      <c r="I14" s="135" t="s">
        <v>178</v>
      </c>
      <c r="J14" s="135" t="s">
        <v>179</v>
      </c>
      <c r="K14" s="136" t="s">
        <v>180</v>
      </c>
      <c r="L14" s="2"/>
    </row>
    <row r="15" spans="1:15" ht="14.4" customHeight="1" x14ac:dyDescent="0.3">
      <c r="A15" s="66" t="s">
        <v>138</v>
      </c>
      <c r="B15" s="44">
        <v>1004</v>
      </c>
      <c r="C15" s="45">
        <v>889</v>
      </c>
      <c r="D15" s="77">
        <f t="shared" ref="D15:D22" si="4">B15/C15</f>
        <v>1.1293588301462316</v>
      </c>
      <c r="E15" s="44">
        <v>874</v>
      </c>
      <c r="F15" s="45">
        <v>799</v>
      </c>
      <c r="G15" s="77">
        <f t="shared" ref="G15:G22" si="5">F15/C15</f>
        <v>0.89876265466816652</v>
      </c>
      <c r="H15" s="46">
        <v>602</v>
      </c>
      <c r="I15" s="45">
        <v>602</v>
      </c>
      <c r="J15" s="78">
        <f t="shared" ref="J15:J22" si="6">I15/F15</f>
        <v>0.75344180225281598</v>
      </c>
      <c r="K15" s="77">
        <f t="shared" ref="K15:K22" si="7">I15/C15</f>
        <v>0.67716535433070868</v>
      </c>
      <c r="L15" s="3"/>
    </row>
    <row r="16" spans="1:15" x14ac:dyDescent="0.3">
      <c r="A16" s="158" t="s">
        <v>139</v>
      </c>
      <c r="B16" s="337">
        <v>2680</v>
      </c>
      <c r="C16" s="927">
        <v>1918</v>
      </c>
      <c r="D16" s="338">
        <f t="shared" si="4"/>
        <v>1.3972888425443171</v>
      </c>
      <c r="E16" s="337">
        <v>1829</v>
      </c>
      <c r="F16" s="927">
        <v>1498</v>
      </c>
      <c r="G16" s="338">
        <f t="shared" si="5"/>
        <v>0.78102189781021902</v>
      </c>
      <c r="H16" s="339">
        <v>867</v>
      </c>
      <c r="I16" s="927">
        <v>866</v>
      </c>
      <c r="J16" s="926">
        <f t="shared" si="6"/>
        <v>0.57810413885180245</v>
      </c>
      <c r="K16" s="338">
        <f t="shared" si="7"/>
        <v>0.45151199165797706</v>
      </c>
      <c r="L16" s="3"/>
    </row>
    <row r="17" spans="1:15" x14ac:dyDescent="0.3">
      <c r="A17" s="158" t="s">
        <v>140</v>
      </c>
      <c r="B17" s="337">
        <v>23731</v>
      </c>
      <c r="C17" s="927">
        <v>14924</v>
      </c>
      <c r="D17" s="338">
        <f t="shared" si="4"/>
        <v>1.5901232913428036</v>
      </c>
      <c r="E17" s="337">
        <v>16959</v>
      </c>
      <c r="F17" s="927">
        <v>13433</v>
      </c>
      <c r="G17" s="338">
        <f t="shared" si="5"/>
        <v>0.90009380863039401</v>
      </c>
      <c r="H17" s="339">
        <v>11637</v>
      </c>
      <c r="I17" s="927">
        <v>11553</v>
      </c>
      <c r="J17" s="926">
        <f t="shared" si="6"/>
        <v>0.86004615499143899</v>
      </c>
      <c r="K17" s="338">
        <f t="shared" si="7"/>
        <v>0.77412221924417046</v>
      </c>
    </row>
    <row r="18" spans="1:15" x14ac:dyDescent="0.3">
      <c r="A18" s="158" t="s">
        <v>141</v>
      </c>
      <c r="B18" s="337">
        <v>2512</v>
      </c>
      <c r="C18" s="927">
        <v>1969</v>
      </c>
      <c r="D18" s="338">
        <f t="shared" si="4"/>
        <v>1.2757745048247842</v>
      </c>
      <c r="E18" s="337">
        <v>2062</v>
      </c>
      <c r="F18" s="927">
        <v>1777</v>
      </c>
      <c r="G18" s="338">
        <f t="shared" si="5"/>
        <v>0.90248857287963435</v>
      </c>
      <c r="H18" s="339">
        <v>1330</v>
      </c>
      <c r="I18" s="927">
        <v>1322</v>
      </c>
      <c r="J18" s="926">
        <f t="shared" si="6"/>
        <v>0.74395047833427119</v>
      </c>
      <c r="K18" s="338">
        <f t="shared" si="7"/>
        <v>0.67140680548501774</v>
      </c>
    </row>
    <row r="19" spans="1:15" x14ac:dyDescent="0.3">
      <c r="A19" s="158" t="s">
        <v>142</v>
      </c>
      <c r="B19" s="337">
        <v>1305</v>
      </c>
      <c r="C19" s="927">
        <v>1040</v>
      </c>
      <c r="D19" s="338">
        <f t="shared" si="4"/>
        <v>1.2548076923076923</v>
      </c>
      <c r="E19" s="337">
        <v>560</v>
      </c>
      <c r="F19" s="927">
        <v>529</v>
      </c>
      <c r="G19" s="338">
        <f t="shared" si="5"/>
        <v>0.50865384615384612</v>
      </c>
      <c r="H19" s="339">
        <v>425</v>
      </c>
      <c r="I19" s="927">
        <v>425</v>
      </c>
      <c r="J19" s="926">
        <f t="shared" si="6"/>
        <v>0.80340264650283555</v>
      </c>
      <c r="K19" s="338">
        <f t="shared" si="7"/>
        <v>0.40865384615384615</v>
      </c>
    </row>
    <row r="20" spans="1:15" ht="14.4" customHeight="1" x14ac:dyDescent="0.3">
      <c r="A20" s="159" t="s">
        <v>143</v>
      </c>
      <c r="B20" s="337">
        <v>612</v>
      </c>
      <c r="C20" s="927">
        <v>541</v>
      </c>
      <c r="D20" s="338">
        <f t="shared" si="4"/>
        <v>1.1312384473197783</v>
      </c>
      <c r="E20" s="337">
        <v>294</v>
      </c>
      <c r="F20" s="927">
        <v>279</v>
      </c>
      <c r="G20" s="342">
        <f t="shared" si="5"/>
        <v>0.51571164510166356</v>
      </c>
      <c r="H20" s="339">
        <v>234</v>
      </c>
      <c r="I20" s="927">
        <v>233</v>
      </c>
      <c r="J20" s="926">
        <f t="shared" si="6"/>
        <v>0.83512544802867383</v>
      </c>
      <c r="K20" s="338">
        <f t="shared" si="7"/>
        <v>0.43068391866913125</v>
      </c>
    </row>
    <row r="21" spans="1:15" ht="15" thickBot="1" x14ac:dyDescent="0.35">
      <c r="A21" s="160" t="s">
        <v>144</v>
      </c>
      <c r="B21" s="925">
        <v>9241</v>
      </c>
      <c r="C21" s="923">
        <v>5531</v>
      </c>
      <c r="D21" s="921">
        <f t="shared" si="4"/>
        <v>1.6707647803290544</v>
      </c>
      <c r="E21" s="925">
        <v>4455</v>
      </c>
      <c r="F21" s="923">
        <v>3644</v>
      </c>
      <c r="G21" s="921">
        <f t="shared" si="5"/>
        <v>0.65883203760621945</v>
      </c>
      <c r="H21" s="924">
        <v>3234</v>
      </c>
      <c r="I21" s="923">
        <v>3204</v>
      </c>
      <c r="J21" s="922">
        <f t="shared" si="6"/>
        <v>0.87925356750823269</v>
      </c>
      <c r="K21" s="921">
        <f t="shared" si="7"/>
        <v>0.57928041945398667</v>
      </c>
      <c r="L21" s="3"/>
    </row>
    <row r="22" spans="1:15" ht="15" thickBot="1" x14ac:dyDescent="0.35">
      <c r="A22" s="67" t="s">
        <v>172</v>
      </c>
      <c r="B22" s="47">
        <f>SUM(B15:B21)</f>
        <v>41085</v>
      </c>
      <c r="C22" s="137">
        <v>22925</v>
      </c>
      <c r="D22" s="138">
        <f t="shared" si="4"/>
        <v>1.7921483097055617</v>
      </c>
      <c r="E22" s="47">
        <f>SUM(E15:E21)</f>
        <v>27033</v>
      </c>
      <c r="F22" s="137">
        <v>20325</v>
      </c>
      <c r="G22" s="138">
        <f t="shared" si="5"/>
        <v>0.88658669574700111</v>
      </c>
      <c r="H22" s="48">
        <f>SUM(H15:H21)</f>
        <v>18329</v>
      </c>
      <c r="I22" s="137">
        <v>18157</v>
      </c>
      <c r="J22" s="139">
        <f t="shared" si="6"/>
        <v>0.89333333333333331</v>
      </c>
      <c r="K22" s="138">
        <f t="shared" si="7"/>
        <v>0.79201744820065434</v>
      </c>
      <c r="L22" s="3"/>
      <c r="M22" s="27"/>
      <c r="N22" s="27"/>
      <c r="O22" s="27"/>
    </row>
    <row r="23" spans="1:15" x14ac:dyDescent="0.3">
      <c r="A23" s="56" t="s">
        <v>643</v>
      </c>
      <c r="K23" s="6" t="s">
        <v>131</v>
      </c>
    </row>
    <row r="25" spans="1:15" x14ac:dyDescent="0.3">
      <c r="B25" s="27"/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6" ma:contentTypeDescription="Create a new document." ma:contentTypeScope="" ma:versionID="426b7daa0e52a98a89de9c45ad3d4366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03910a10302b0d5cdb9c6b6d972424b1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B67A60-9E18-4392-81ED-1CE598C71B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64E77D-CA6B-40B4-9176-2C55B6BB3D2F}">
  <ds:schemaRefs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62dc8d3a-4265-423e-88e4-c330826fd5a8"/>
    <ds:schemaRef ds:uri="46f6adf5-eaad-4dbb-91ac-274e33425322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F8664DC-E519-4882-B4E4-71AB735B94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dc8d3a-4265-423e-88e4-c330826fd5a8"/>
    <ds:schemaRef ds:uri="46f6adf5-eaad-4dbb-91ac-274e334253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39</vt:i4>
      </vt:variant>
      <vt:variant>
        <vt:lpstr>Pomenované rozsahy</vt:lpstr>
      </vt:variant>
      <vt:variant>
        <vt:i4>6</vt:i4>
      </vt:variant>
    </vt:vector>
  </HeadingPairs>
  <TitlesOfParts>
    <vt:vector size="45" baseType="lpstr">
      <vt:lpstr>obal</vt:lpstr>
      <vt:lpstr>zoznam tabuliek</vt:lpstr>
      <vt:lpstr>skratky VŠ</vt:lpstr>
      <vt:lpstr>T1-počet študentov</vt:lpstr>
      <vt:lpstr>T2 -študenti podľa odborov</vt:lpstr>
      <vt:lpstr>T3- podiel vš na počte študent</vt:lpstr>
      <vt:lpstr>T4- abs-podľa odborov</vt:lpstr>
      <vt:lpstr>T5- abs podiel škôl</vt:lpstr>
      <vt:lpstr>T6-PKIpo odboroch-2020</vt:lpstr>
      <vt:lpstr>T7-PKIvek-2020</vt:lpstr>
      <vt:lpstr>T8-PK maturanti-2020</vt:lpstr>
      <vt:lpstr>T9-PK II. stupeň-2020</vt:lpstr>
      <vt:lpstr>T10- Počty a platy</vt:lpstr>
      <vt:lpstr>T11a- Počty zam.</vt:lpstr>
      <vt:lpstr>T11b -počty a platy zamestnanc</vt:lpstr>
      <vt:lpstr>T11c - Výberové konania</vt:lpstr>
      <vt:lpstr>T12 - Vymenovaní prof.</vt:lpstr>
      <vt:lpstr>T13a-VVŠ VEGA</vt:lpstr>
      <vt:lpstr>T13b-komisie VEGA</vt:lpstr>
      <vt:lpstr>T14-VVŠ KEGA</vt:lpstr>
      <vt:lpstr>T15a-VVŠ APVV</vt:lpstr>
      <vt:lpstr>T15b - VVŠ APVV </vt:lpstr>
      <vt:lpstr>T 16a-CREPČ prehľad</vt:lpstr>
      <vt:lpstr>T 16b- počet citácií</vt:lpstr>
      <vt:lpstr>T 16c- počet publikácií</vt:lpstr>
      <vt:lpstr>T 16d- svetový citačný ohlas</vt:lpstr>
      <vt:lpstr>16e-CREUČ</vt:lpstr>
      <vt:lpstr>T 17_soc. štip_2019_2020</vt:lpstr>
      <vt:lpstr>T18-Ubytovanie</vt:lpstr>
      <vt:lpstr>T19a-Súvaha_A_2020</vt:lpstr>
      <vt:lpstr>T19b-Súvaha_P_2020 </vt:lpstr>
      <vt:lpstr>T20-Výnosy_2020</vt:lpstr>
      <vt:lpstr>T21-Náklady_2020</vt:lpstr>
      <vt:lpstr>T22-VH_2020</vt:lpstr>
      <vt:lpstr>T23-Náklady_soc. star._2020</vt:lpstr>
      <vt:lpstr>T24-Výnosy_soc.star._2020</vt:lpstr>
      <vt:lpstr>T25-VH_ soc. star._2020</vt:lpstr>
      <vt:lpstr>T26-384 -rok 2020</vt:lpstr>
      <vt:lpstr>T27- Kultúra a šport_2020</vt:lpstr>
      <vt:lpstr>'T9-PK II. stupeň-2020'!Názvy_tlače</vt:lpstr>
      <vt:lpstr>'T 17_soc. štip_2019_2020'!Oblasť_tlače</vt:lpstr>
      <vt:lpstr>'T11c - Výberové konania'!Oblasť_tlače</vt:lpstr>
      <vt:lpstr>'T19a-Súvaha_A_2020'!Oblasť_tlače</vt:lpstr>
      <vt:lpstr>'T22-VH_2020'!Oblasť_tlače</vt:lpstr>
      <vt:lpstr>'T9-PK II. stupeň-2020'!Oblasť_tlače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Jozef Jurkovič</dc:creator>
  <cp:keywords/>
  <dc:description/>
  <cp:lastModifiedBy>Bošňák Lukáš</cp:lastModifiedBy>
  <cp:revision/>
  <cp:lastPrinted>2021-11-12T08:28:43Z</cp:lastPrinted>
  <dcterms:created xsi:type="dcterms:W3CDTF">2010-06-10T18:29:15Z</dcterms:created>
  <dcterms:modified xsi:type="dcterms:W3CDTF">2022-05-20T06:59:10Z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ba4e754d-fc3a-488a-b6fa-680f84d6f60f</vt:lpwstr>
  </property>
  <property fmtid="{D5CDD505-2E9C-101B-9397-08002B2CF9AE}" pid="3" name="ContentTypeId">
    <vt:lpwstr>0x010100DBDE53FDDBD7F542805C64E693AD18E5</vt:lpwstr>
  </property>
</Properties>
</file>