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vladimir.hojstric\OneDrive - Ministerstvo školstva, vedy, výskumu a športu SR\Pracovná plocha\Minedu_VH\Rozvojové projekty\Rozvojové projekty 2020\"/>
    </mc:Choice>
  </mc:AlternateContent>
  <xr:revisionPtr revIDLastSave="0" documentId="8_{C4C94B7A-3EDB-466E-8961-B58329021CDB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final_vystup_VVS" sheetId="1" r:id="rId1"/>
  </sheets>
  <definedNames>
    <definedName name="_xlnm._FilterDatabase" localSheetId="0" hidden="1">final_vystup_VVS!$A$2:$F$45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8" i="1"/>
  <c r="E9" i="1"/>
  <c r="E10" i="1"/>
  <c r="E11" i="1"/>
  <c r="E12" i="1"/>
  <c r="E14" i="1"/>
  <c r="E16" i="1"/>
  <c r="E17" i="1"/>
  <c r="E18" i="1"/>
  <c r="E20" i="1"/>
  <c r="E21" i="1"/>
  <c r="F21" i="1" s="1"/>
  <c r="E22" i="1"/>
  <c r="E23" i="1"/>
  <c r="E24" i="1"/>
  <c r="E25" i="1"/>
  <c r="E26" i="1"/>
  <c r="E27" i="1"/>
  <c r="E29" i="1"/>
  <c r="E30" i="1"/>
  <c r="E31" i="1"/>
  <c r="E34" i="1"/>
  <c r="E35" i="1"/>
  <c r="E36" i="1"/>
  <c r="E37" i="1"/>
  <c r="E38" i="1"/>
  <c r="E39" i="1"/>
  <c r="E40" i="1"/>
  <c r="E41" i="1"/>
  <c r="E43" i="1"/>
  <c r="E44" i="1"/>
  <c r="E45" i="1"/>
  <c r="F36" i="1"/>
  <c r="F18" i="1"/>
  <c r="F11" i="1"/>
</calcChain>
</file>

<file path=xl/sharedStrings.xml><?xml version="1.0" encoding="utf-8"?>
<sst xmlns="http://schemas.openxmlformats.org/spreadsheetml/2006/main" count="123" uniqueCount="104">
  <si>
    <t>Téma</t>
  </si>
  <si>
    <t>ID projektu</t>
  </si>
  <si>
    <t>VVŠ</t>
  </si>
  <si>
    <t>projekt</t>
  </si>
  <si>
    <t>požadovaná dotácia</t>
  </si>
  <si>
    <t>navrhovaná dotácia</t>
  </si>
  <si>
    <t>001SPU-2-1/2021</t>
  </si>
  <si>
    <t>Slovenská poľnohospodárska univerzita v Nitre</t>
  </si>
  <si>
    <t>Rozvojový projekt: Európska univerzita "INVEST"</t>
  </si>
  <si>
    <t>rozpis</t>
  </si>
  <si>
    <t>004UK-2-1/2021</t>
  </si>
  <si>
    <t>Univerzita Komenského v Bratislave</t>
  </si>
  <si>
    <t>Univerzitná aliancia ENLIGHT – Európsky vzdelávací priestor bez bariér</t>
  </si>
  <si>
    <t>005TUKE-2-1/2021</t>
  </si>
  <si>
    <t>Technická univerzita v Košiciach</t>
  </si>
  <si>
    <t>ULYSSEUS PLUS</t>
  </si>
  <si>
    <t>008UK-2-1/2021</t>
  </si>
  <si>
    <t>Stratégia ľudských zdrojov k získaniu HR Excellence Award pre UK (HRS4RUK)</t>
  </si>
  <si>
    <t>004UPJŠ-2-1/2021</t>
  </si>
  <si>
    <t>Univerzita Pavla Jozefa Šafárika v Košiciach</t>
  </si>
  <si>
    <t>Stratégia ľudských zdrojov vo výskume na UPJŠ</t>
  </si>
  <si>
    <t>006UMB-2-1/2021</t>
  </si>
  <si>
    <t>Univerzita Mateja Bela v Banskej Bystrici</t>
  </si>
  <si>
    <t>Podpora UMB pri implementácii HR Excellence in Research Award</t>
  </si>
  <si>
    <t>003STU-2-1/2021</t>
  </si>
  <si>
    <t>Slovenská technická univerzita v Bratislave</t>
  </si>
  <si>
    <t>HRS4R na STU</t>
  </si>
  <si>
    <t>005EU-2-1/2021</t>
  </si>
  <si>
    <t>Ekonomická univerzita v Bratislave</t>
  </si>
  <si>
    <t>EUBA na ceste k HR Award</t>
  </si>
  <si>
    <t>005UK-2-1/2021</t>
  </si>
  <si>
    <t>Mapping Open Virtual Exchanges in Slovak Universities (MOVE)</t>
  </si>
  <si>
    <t>003UVLF-2-1/2021</t>
  </si>
  <si>
    <t>Univerzita veterinárskeho lekárstva a farmácie v Košiciach</t>
  </si>
  <si>
    <t>Príprava štúdie uskutočniteľnosti integrácie výskumných univerzít mesta Košice</t>
  </si>
  <si>
    <t>010UK-2-1/2021</t>
  </si>
  <si>
    <t>Spracovanie štúdie uskutočniteľnosti pre integráciu výskumných a inovačných (R&amp;I) programov a kapacít UK a STU</t>
  </si>
  <si>
    <t>003TU Z-2-1/2021</t>
  </si>
  <si>
    <t>Technická univerzita vo Zvolene</t>
  </si>
  <si>
    <t>Konzorcium U10+</t>
  </si>
  <si>
    <t>002UPJŠ-2-1/2021</t>
  </si>
  <si>
    <t>Podpora budovania praktických zručností študentov medicínskych a zdravotníckych študijných odborov pomocou simulačných nástrojov</t>
  </si>
  <si>
    <t>006UK-2-1/2021</t>
  </si>
  <si>
    <t>Podpora nácviku praktických a mäkkých zručností pre získanie profesionálnych klinických kompetencií na lekárskych fakultách Univerzity Komenského</t>
  </si>
  <si>
    <t>002AU-2-1/2021</t>
  </si>
  <si>
    <t>Akadémia umení v Banskej Bystrici</t>
  </si>
  <si>
    <t>Simulačné centrum - Multimediálne centrum so zameraním na produkciu, postprodukciu a prezentáciu umeleckej tvorby</t>
  </si>
  <si>
    <t>004ŽU-2-1/2021</t>
  </si>
  <si>
    <t>Žilinská univerzita v Žiline</t>
  </si>
  <si>
    <t>Inovácia dopravného laboratória pre posilnenie praktických zručností absolventov študijných programov orientovaných na železničnú dopravu</t>
  </si>
  <si>
    <t>002VŠMU-2-1/2021</t>
  </si>
  <si>
    <t>Vysoká škola múzických umení v Bratislave</t>
  </si>
  <si>
    <t>Edukačné centrum 3D priestorovej zvukovej platformy Dolby Atmos - realizácia, prezentácia</t>
  </si>
  <si>
    <t>005UMB-2-1/2021</t>
  </si>
  <si>
    <t>Podpora praktickej výučby vybudovaním Data Science and Analytics Hubu</t>
  </si>
  <si>
    <t>001TTU-2-1/2021</t>
  </si>
  <si>
    <t>Trnavská univerzita v Trnave</t>
  </si>
  <si>
    <t>Vybudovanie Tele-medicínskeho simulačného centra pre vzdelávanie v odbore ošetrovateľstvo</t>
  </si>
  <si>
    <t>002UKF-2-1/2021</t>
  </si>
  <si>
    <t>Univerzita Konštantína Filozofa v Nitre</t>
  </si>
  <si>
    <t>Podpora rozvoja praktických zručností študentov UKF v Nitre</t>
  </si>
  <si>
    <t>002UVLF-2-1/2021</t>
  </si>
  <si>
    <t>Nadstavba centra klinických zručností - virtuálny pacient (evidence based medicine)</t>
  </si>
  <si>
    <t>003SPU-2-1/2021</t>
  </si>
  <si>
    <t>Vytvorenie SuPerUni CoWork centra</t>
  </si>
  <si>
    <t>004TU Z-2-1/2021</t>
  </si>
  <si>
    <t>Vytvorenie coworkingového centra na multidisciplinárnu spoluprácu na Technickej univerzite vo Zvolene</t>
  </si>
  <si>
    <t>004TUKE-2-1/2021</t>
  </si>
  <si>
    <t>Rozvoj a inovácia simulačného prostredia TUKE v oblasti technických vied</t>
  </si>
  <si>
    <t>001TnUAD-2-1/2021</t>
  </si>
  <si>
    <t>Trenčianska univerzita Alexandra Dubčeka v Trenčíne</t>
  </si>
  <si>
    <t>Zlepšovanie praktických zručností študentov TnUNI prostredníctvom vytvorenia simulačného a coworkingového centra</t>
  </si>
  <si>
    <t>003UKF-2-1/2021</t>
  </si>
  <si>
    <t>Študentské centrum UKF v Nitre</t>
  </si>
  <si>
    <t>004UMB-2-1/2021</t>
  </si>
  <si>
    <t>Zvyšovanie kvality podporných služieb pre študentstvo Univerzity Mateja Bela v Banskej Bystrici</t>
  </si>
  <si>
    <t>005ŽU-2-1/2021</t>
  </si>
  <si>
    <t>Komplexné podporné a poradenské služby pre študentov Žilinskej univerzity v Žiline</t>
  </si>
  <si>
    <t>007UK-2-1/2021</t>
  </si>
  <si>
    <t>Centrum Comeniana - informačné, poradenské a podporné centrum Univerzity Komenského v Bratislav</t>
  </si>
  <si>
    <t>007TUKE-2-1/2021</t>
  </si>
  <si>
    <t>Rozvoj podporných služieb Bezbariérového centra TUKE</t>
  </si>
  <si>
    <t>001VŠVU-2-1/2021</t>
  </si>
  <si>
    <t>Vysoká škola výtvarných umení v Bratislave</t>
  </si>
  <si>
    <t>Podporné a poradenské centrum pre študentov Vysokej školy výtvarných umení v Bratislave</t>
  </si>
  <si>
    <t>008STU-2-1/2021</t>
  </si>
  <si>
    <t>STU-T6 Vznik podporných centier a rozvoj podporných služieb pre študentov</t>
  </si>
  <si>
    <t>003PU-2-1/2021</t>
  </si>
  <si>
    <t>Prešovská univerzita v Prešove</t>
  </si>
  <si>
    <t>Centrum podpory študentov na Prešovskej univerzite</t>
  </si>
  <si>
    <t>004UKF-2-1/2021</t>
  </si>
  <si>
    <t>Príprava a rozvoj výučby kurzov v anglickom jazyku so zameraním na umelú inteligenciu vo forme blended-learning</t>
  </si>
  <si>
    <t>002ŽU-2-1/2021</t>
  </si>
  <si>
    <t>Hybridné vzdelávanie v oblasti umelej inteligencie, strojového učenia a kybernetiky na UNIZA</t>
  </si>
  <si>
    <t>008TUKE-2-1/2021</t>
  </si>
  <si>
    <t>Modulárna výučba Umelej inteligencie v anglickom jazyku</t>
  </si>
  <si>
    <t>Téma 1: Podpora aktivít vysokých škôl v Iniciatíve Európskych univerzít</t>
  </si>
  <si>
    <t>Téma 2: Získanie značky HR Ecxellence in Research Award</t>
  </si>
  <si>
    <t>Téma 3: Podpora internacionalizácie vysokoškolského vzdelávania prostredníctvom virtuálnej mobility</t>
  </si>
  <si>
    <t>Téma 4: Príprava štúdie uskutočniteľnosti integrácie vysokých škôl</t>
  </si>
  <si>
    <t>Zoznam rozvojových projektov podporených vo výzve v roku 2020 so začiatkom ich riešenia v roku 2021</t>
  </si>
  <si>
    <t>Téma 5: Zlepšovanie praktických zručností študentov vysokých škôl prostredníctvom vytvárania a rozvoja simulačných centier a coworkingových centier</t>
  </si>
  <si>
    <t>Téma 6: Vznik podporných centier a rozvoj podporných služieb pre študentov v existujúcich centrách</t>
  </si>
  <si>
    <t>Téma 7: Príprava a rozvoj výučby kurzov v anglickom jazyku so zameraním na umelú inteligenciu a kybernetiku vo forme „blended learning“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</si>
</sst>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1" applyBorder="1"/>
    <xf numFmtId="0" fontId="2" fillId="0" borderId="0" xfId="1"/>
    <xf numFmtId="164" fontId="2" fillId="0" borderId="0" xfId="1" applyNumberFormat="1"/>
    <xf numFmtId="164" fontId="0" fillId="0" borderId="0" xfId="2" applyFont="1"/>
    <xf numFmtId="0" fontId="2" fillId="2" borderId="1" xfId="1" applyFont="1" applyFill="1" applyBorder="1"/>
    <xf numFmtId="164" fontId="3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0" borderId="0" xfId="1" applyBorder="1"/>
    <xf numFmtId="0" fontId="6" fillId="5" borderId="0" xfId="1" applyFont="1" applyFill="1"/>
    <xf numFmtId="0" fontId="7" fillId="5" borderId="0" xfId="1" applyFont="1" applyFill="1"/>
    <xf numFmtId="164" fontId="6" fillId="5" borderId="0" xfId="2" applyFont="1" applyFill="1"/>
    <xf numFmtId="0" fontId="1" fillId="3" borderId="2" xfId="1" applyFont="1" applyFill="1" applyBorder="1"/>
    <xf numFmtId="164" fontId="1" fillId="3" borderId="2" xfId="2" applyFont="1" applyFill="1" applyBorder="1"/>
    <xf numFmtId="0" fontId="1" fillId="4" borderId="3" xfId="0" applyFont="1" applyFill="1" applyBorder="1"/>
    <xf numFmtId="0" fontId="1" fillId="4" borderId="4" xfId="1" applyFont="1" applyFill="1" applyBorder="1"/>
    <xf numFmtId="164" fontId="1" fillId="4" borderId="4" xfId="2" applyFont="1" applyFill="1" applyBorder="1"/>
    <xf numFmtId="164" fontId="1" fillId="4" borderId="5" xfId="2" applyFont="1" applyFill="1" applyBorder="1"/>
    <xf numFmtId="0" fontId="2" fillId="2" borderId="6" xfId="1" applyFont="1" applyFill="1" applyBorder="1"/>
    <xf numFmtId="164" fontId="3" fillId="2" borderId="7" xfId="2" applyFont="1" applyFill="1" applyBorder="1"/>
    <xf numFmtId="0" fontId="2" fillId="2" borderId="8" xfId="1" applyFont="1" applyFill="1" applyBorder="1"/>
    <xf numFmtId="0" fontId="2" fillId="2" borderId="9" xfId="1" applyFont="1" applyFill="1" applyBorder="1"/>
    <xf numFmtId="164" fontId="3" fillId="2" borderId="9" xfId="2" applyFont="1" applyFill="1" applyBorder="1"/>
    <xf numFmtId="164" fontId="3" fillId="2" borderId="10" xfId="2" applyFont="1" applyFill="1" applyBorder="1"/>
    <xf numFmtId="0" fontId="4" fillId="4" borderId="4" xfId="1" applyFont="1" applyFill="1" applyBorder="1"/>
    <xf numFmtId="164" fontId="5" fillId="4" borderId="4" xfId="2" applyFont="1" applyFill="1" applyBorder="1"/>
    <xf numFmtId="164" fontId="5" fillId="4" borderId="5" xfId="2" applyFont="1" applyFill="1" applyBorder="1"/>
    <xf numFmtId="0" fontId="2" fillId="0" borderId="11" xfId="1" applyBorder="1"/>
    <xf numFmtId="0" fontId="1" fillId="4" borderId="12" xfId="1" applyFont="1" applyFill="1" applyBorder="1"/>
    <xf numFmtId="0" fontId="2" fillId="4" borderId="4" xfId="1" applyFont="1" applyFill="1" applyBorder="1"/>
    <xf numFmtId="164" fontId="3" fillId="4" borderId="4" xfId="2" applyFont="1" applyFill="1" applyBorder="1"/>
    <xf numFmtId="164" fontId="3" fillId="4" borderId="5" xfId="2" applyFont="1" applyFill="1" applyBorder="1"/>
    <xf numFmtId="0" fontId="1" fillId="4" borderId="5" xfId="1" applyFont="1" applyFill="1" applyBorder="1"/>
    <xf numFmtId="0" fontId="2" fillId="2" borderId="9" xfId="1" applyFont="1" applyFill="1" applyBorder="1" applyAlignment="1">
      <alignment wrapText="1"/>
    </xf>
    <xf numFmtId="0" fontId="2" fillId="4" borderId="4" xfId="1" applyFont="1" applyFill="1" applyBorder="1" applyAlignment="1">
      <alignment wrapText="1"/>
    </xf>
    <xf numFmtId="0" fontId="4" fillId="4" borderId="4" xfId="1" applyFont="1" applyFill="1" applyBorder="1" applyAlignment="1">
      <alignment wrapText="1"/>
    </xf>
  </cellXfs>
  <cellStyles count="3">
    <cellStyle name="Čiarka 2" xfId="2" xr:uid="{00000000-0005-0000-0000-000000000000}"/>
    <cellStyle name="Normálna" xfId="0" builtinId="0"/>
    <cellStyle name="Normálna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workbookViewId="0">
      <selection activeCell="A25" sqref="A25:XFD25"/>
    </sheetView>
  </sheetViews>
  <sheetFormatPr defaultColWidth="8.7109375" defaultRowHeight="15" x14ac:dyDescent="0.25"/>
  <cols>
    <col min="1" max="1" width="5.85546875" style="2" bestFit="1" customWidth="1"/>
    <col min="2" max="2" width="18" style="2" customWidth="1"/>
    <col min="3" max="3" width="70.42578125" style="2" customWidth="1"/>
    <col min="4" max="4" width="64" style="2" bestFit="1" customWidth="1"/>
    <col min="5" max="5" width="18.7109375" style="4" bestFit="1" customWidth="1"/>
    <col min="6" max="6" width="19.85546875" style="4" bestFit="1" customWidth="1"/>
    <col min="7" max="7" width="8.7109375" style="2"/>
    <col min="8" max="8" width="13.28515625" style="2" customWidth="1"/>
    <col min="9" max="16384" width="8.7109375" style="2"/>
  </cols>
  <sheetData>
    <row r="1" spans="1:8" ht="18.75" x14ac:dyDescent="0.3">
      <c r="A1" s="10" t="s">
        <v>100</v>
      </c>
      <c r="B1" s="9"/>
      <c r="C1" s="9"/>
      <c r="D1" s="9"/>
      <c r="E1" s="11"/>
      <c r="F1" s="11"/>
    </row>
    <row r="2" spans="1:8" ht="15.75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3" t="s">
        <v>4</v>
      </c>
      <c r="F2" s="13" t="s">
        <v>5</v>
      </c>
    </row>
    <row r="3" spans="1:8" x14ac:dyDescent="0.25">
      <c r="A3" s="14" t="s">
        <v>96</v>
      </c>
      <c r="B3" s="15"/>
      <c r="C3" s="15"/>
      <c r="D3" s="15"/>
      <c r="E3" s="16"/>
      <c r="F3" s="17"/>
    </row>
    <row r="4" spans="1:8" x14ac:dyDescent="0.25">
      <c r="A4" s="18">
        <v>1</v>
      </c>
      <c r="B4" s="5" t="s">
        <v>6</v>
      </c>
      <c r="C4" s="5" t="s">
        <v>7</v>
      </c>
      <c r="D4" s="5" t="s">
        <v>8</v>
      </c>
      <c r="E4" s="6">
        <f>1.1*177279.5</f>
        <v>195007.45</v>
      </c>
      <c r="F4" s="19">
        <v>195007</v>
      </c>
      <c r="H4" s="2" t="s">
        <v>9</v>
      </c>
    </row>
    <row r="5" spans="1:8" x14ac:dyDescent="0.25">
      <c r="A5" s="18">
        <v>1</v>
      </c>
      <c r="B5" s="5" t="s">
        <v>10</v>
      </c>
      <c r="C5" s="5" t="s">
        <v>11</v>
      </c>
      <c r="D5" s="5" t="s">
        <v>12</v>
      </c>
      <c r="E5" s="6">
        <f>1.1*130173.64</f>
        <v>143191.00400000002</v>
      </c>
      <c r="F5" s="19">
        <v>143191</v>
      </c>
      <c r="H5" s="3"/>
    </row>
    <row r="6" spans="1:8" ht="15.75" thickBot="1" x14ac:dyDescent="0.3">
      <c r="A6" s="20">
        <v>1</v>
      </c>
      <c r="B6" s="21" t="s">
        <v>13</v>
      </c>
      <c r="C6" s="21" t="s">
        <v>14</v>
      </c>
      <c r="D6" s="21" t="s">
        <v>15</v>
      </c>
      <c r="E6" s="22">
        <f>175298.92*1.1</f>
        <v>192828.81200000003</v>
      </c>
      <c r="F6" s="23">
        <v>192828</v>
      </c>
    </row>
    <row r="7" spans="1:8" x14ac:dyDescent="0.25">
      <c r="A7" s="14" t="s">
        <v>97</v>
      </c>
      <c r="B7" s="24"/>
      <c r="C7" s="24"/>
      <c r="D7" s="24"/>
      <c r="E7" s="25"/>
      <c r="F7" s="26"/>
    </row>
    <row r="8" spans="1:8" x14ac:dyDescent="0.25">
      <c r="A8" s="18">
        <v>2</v>
      </c>
      <c r="B8" s="5" t="s">
        <v>16</v>
      </c>
      <c r="C8" s="5" t="s">
        <v>11</v>
      </c>
      <c r="D8" s="5" t="s">
        <v>17</v>
      </c>
      <c r="E8" s="6">
        <f>90768.4*1.1</f>
        <v>99845.24</v>
      </c>
      <c r="F8" s="19">
        <v>99845</v>
      </c>
    </row>
    <row r="9" spans="1:8" x14ac:dyDescent="0.25">
      <c r="A9" s="18">
        <v>2</v>
      </c>
      <c r="B9" s="5" t="s">
        <v>18</v>
      </c>
      <c r="C9" s="5" t="s">
        <v>19</v>
      </c>
      <c r="D9" s="5" t="s">
        <v>20</v>
      </c>
      <c r="E9" s="6">
        <f>40900*1.1</f>
        <v>44990</v>
      </c>
      <c r="F9" s="19">
        <v>44990</v>
      </c>
    </row>
    <row r="10" spans="1:8" x14ac:dyDescent="0.25">
      <c r="A10" s="18">
        <v>2</v>
      </c>
      <c r="B10" s="5" t="s">
        <v>21</v>
      </c>
      <c r="C10" s="5" t="s">
        <v>22</v>
      </c>
      <c r="D10" s="5" t="s">
        <v>23</v>
      </c>
      <c r="E10" s="6">
        <f>47883.55*1.1</f>
        <v>52671.905000000006</v>
      </c>
      <c r="F10" s="19">
        <v>52671</v>
      </c>
    </row>
    <row r="11" spans="1:8" x14ac:dyDescent="0.25">
      <c r="A11" s="18">
        <v>2</v>
      </c>
      <c r="B11" s="5" t="s">
        <v>24</v>
      </c>
      <c r="C11" s="5" t="s">
        <v>25</v>
      </c>
      <c r="D11" s="5" t="s">
        <v>26</v>
      </c>
      <c r="E11" s="6">
        <f>90908.88*1.1</f>
        <v>99999.768000000011</v>
      </c>
      <c r="F11" s="19">
        <f>1.1*75408.88-0.77</f>
        <v>82948.998000000007</v>
      </c>
    </row>
    <row r="12" spans="1:8" ht="15.75" thickBot="1" x14ac:dyDescent="0.3">
      <c r="A12" s="20">
        <v>2</v>
      </c>
      <c r="B12" s="21" t="s">
        <v>27</v>
      </c>
      <c r="C12" s="21" t="s">
        <v>28</v>
      </c>
      <c r="D12" s="21" t="s">
        <v>29</v>
      </c>
      <c r="E12" s="22">
        <f>1.1*81818.18</f>
        <v>89999.997999999992</v>
      </c>
      <c r="F12" s="23">
        <v>90000</v>
      </c>
    </row>
    <row r="13" spans="1:8" x14ac:dyDescent="0.25">
      <c r="A13" s="28" t="s">
        <v>98</v>
      </c>
      <c r="B13" s="29"/>
      <c r="C13" s="29"/>
      <c r="D13" s="29"/>
      <c r="E13" s="30"/>
      <c r="F13" s="31"/>
    </row>
    <row r="14" spans="1:8" s="1" customFormat="1" ht="15.75" thickBot="1" x14ac:dyDescent="0.3">
      <c r="A14" s="20">
        <v>3</v>
      </c>
      <c r="B14" s="21" t="s">
        <v>30</v>
      </c>
      <c r="C14" s="21" t="s">
        <v>11</v>
      </c>
      <c r="D14" s="21" t="s">
        <v>31</v>
      </c>
      <c r="E14" s="22">
        <f>1.1*136363.64</f>
        <v>150000.00400000002</v>
      </c>
      <c r="F14" s="23">
        <v>150000</v>
      </c>
      <c r="G14" s="27"/>
    </row>
    <row r="15" spans="1:8" s="8" customFormat="1" x14ac:dyDescent="0.25">
      <c r="A15" s="28" t="s">
        <v>99</v>
      </c>
      <c r="B15" s="15"/>
      <c r="C15" s="15"/>
      <c r="D15" s="15"/>
      <c r="E15" s="15"/>
      <c r="F15" s="32"/>
    </row>
    <row r="16" spans="1:8" ht="30" x14ac:dyDescent="0.25">
      <c r="A16" s="18">
        <v>4</v>
      </c>
      <c r="B16" s="5" t="s">
        <v>32</v>
      </c>
      <c r="C16" s="5" t="s">
        <v>33</v>
      </c>
      <c r="D16" s="7" t="s">
        <v>34</v>
      </c>
      <c r="E16" s="6">
        <f>1.1*90900</f>
        <v>99990.000000000015</v>
      </c>
      <c r="F16" s="19">
        <v>99990</v>
      </c>
    </row>
    <row r="17" spans="1:6" ht="30" x14ac:dyDescent="0.25">
      <c r="A17" s="18">
        <v>4</v>
      </c>
      <c r="B17" s="5" t="s">
        <v>35</v>
      </c>
      <c r="C17" s="5" t="s">
        <v>11</v>
      </c>
      <c r="D17" s="7" t="s">
        <v>36</v>
      </c>
      <c r="E17" s="6">
        <f>1.1*90824</f>
        <v>99906.400000000009</v>
      </c>
      <c r="F17" s="19">
        <v>99906</v>
      </c>
    </row>
    <row r="18" spans="1:6" ht="15.75" thickBot="1" x14ac:dyDescent="0.3">
      <c r="A18" s="20">
        <v>4</v>
      </c>
      <c r="B18" s="21" t="s">
        <v>37</v>
      </c>
      <c r="C18" s="21" t="s">
        <v>38</v>
      </c>
      <c r="D18" s="33" t="s">
        <v>39</v>
      </c>
      <c r="E18" s="22">
        <f>1.1*78800</f>
        <v>86680</v>
      </c>
      <c r="F18" s="23">
        <f>+E18</f>
        <v>86680</v>
      </c>
    </row>
    <row r="19" spans="1:6" x14ac:dyDescent="0.25">
      <c r="A19" s="28" t="s">
        <v>101</v>
      </c>
      <c r="B19" s="24"/>
      <c r="C19" s="24"/>
      <c r="D19" s="35"/>
      <c r="E19" s="25"/>
      <c r="F19" s="26"/>
    </row>
    <row r="20" spans="1:6" ht="30" x14ac:dyDescent="0.25">
      <c r="A20" s="18">
        <v>5</v>
      </c>
      <c r="B20" s="5" t="s">
        <v>40</v>
      </c>
      <c r="C20" s="5" t="s">
        <v>19</v>
      </c>
      <c r="D20" s="7" t="s">
        <v>41</v>
      </c>
      <c r="E20" s="6">
        <f>180200*1.1</f>
        <v>198220.00000000003</v>
      </c>
      <c r="F20" s="19">
        <v>198220</v>
      </c>
    </row>
    <row r="21" spans="1:6" ht="45" x14ac:dyDescent="0.25">
      <c r="A21" s="18">
        <v>5</v>
      </c>
      <c r="B21" s="5" t="s">
        <v>42</v>
      </c>
      <c r="C21" s="5" t="s">
        <v>11</v>
      </c>
      <c r="D21" s="7" t="s">
        <v>43</v>
      </c>
      <c r="E21" s="6">
        <f>1.1*171720</f>
        <v>188892.00000000003</v>
      </c>
      <c r="F21" s="19">
        <f>+E21</f>
        <v>188892.00000000003</v>
      </c>
    </row>
    <row r="22" spans="1:6" ht="30" x14ac:dyDescent="0.25">
      <c r="A22" s="18">
        <v>5</v>
      </c>
      <c r="B22" s="5" t="s">
        <v>44</v>
      </c>
      <c r="C22" s="5" t="s">
        <v>45</v>
      </c>
      <c r="D22" s="7" t="s">
        <v>46</v>
      </c>
      <c r="E22" s="6">
        <f>1.1*114904.9</f>
        <v>126395.39</v>
      </c>
      <c r="F22" s="19">
        <v>126395</v>
      </c>
    </row>
    <row r="23" spans="1:6" ht="45" x14ac:dyDescent="0.25">
      <c r="A23" s="18">
        <v>5</v>
      </c>
      <c r="B23" s="5" t="s">
        <v>47</v>
      </c>
      <c r="C23" s="5" t="s">
        <v>48</v>
      </c>
      <c r="D23" s="7" t="s">
        <v>49</v>
      </c>
      <c r="E23" s="6">
        <f>1.1*181739</f>
        <v>199912.90000000002</v>
      </c>
      <c r="F23" s="19">
        <v>199912</v>
      </c>
    </row>
    <row r="24" spans="1:6" ht="30" x14ac:dyDescent="0.25">
      <c r="A24" s="18">
        <v>5</v>
      </c>
      <c r="B24" s="5" t="s">
        <v>50</v>
      </c>
      <c r="C24" s="5" t="s">
        <v>51</v>
      </c>
      <c r="D24" s="7" t="s">
        <v>52</v>
      </c>
      <c r="E24" s="6">
        <f>1.1*180652</f>
        <v>198717.2</v>
      </c>
      <c r="F24" s="19">
        <v>198717</v>
      </c>
    </row>
    <row r="25" spans="1:6" ht="30" x14ac:dyDescent="0.25">
      <c r="A25" s="18">
        <v>5</v>
      </c>
      <c r="B25" s="5" t="s">
        <v>53</v>
      </c>
      <c r="C25" s="5" t="s">
        <v>22</v>
      </c>
      <c r="D25" s="7" t="s">
        <v>54</v>
      </c>
      <c r="E25" s="6">
        <f>1.1*179548.61</f>
        <v>197503.47099999999</v>
      </c>
      <c r="F25" s="19">
        <v>197503</v>
      </c>
    </row>
    <row r="26" spans="1:6" ht="30" x14ac:dyDescent="0.25">
      <c r="A26" s="18">
        <v>5</v>
      </c>
      <c r="B26" s="5" t="s">
        <v>55</v>
      </c>
      <c r="C26" s="5" t="s">
        <v>56</v>
      </c>
      <c r="D26" s="7" t="s">
        <v>57</v>
      </c>
      <c r="E26" s="6">
        <f>181818*1.1</f>
        <v>199999.80000000002</v>
      </c>
      <c r="F26" s="19">
        <v>199999</v>
      </c>
    </row>
    <row r="27" spans="1:6" x14ac:dyDescent="0.25">
      <c r="A27" s="18">
        <v>5</v>
      </c>
      <c r="B27" s="5" t="s">
        <v>58</v>
      </c>
      <c r="C27" s="5" t="s">
        <v>59</v>
      </c>
      <c r="D27" s="7" t="s">
        <v>60</v>
      </c>
      <c r="E27" s="6">
        <f>181635*1.1</f>
        <v>199798.50000000003</v>
      </c>
      <c r="F27" s="19">
        <v>199798</v>
      </c>
    </row>
    <row r="28" spans="1:6" ht="30" x14ac:dyDescent="0.25">
      <c r="A28" s="18">
        <v>5</v>
      </c>
      <c r="B28" s="5" t="s">
        <v>61</v>
      </c>
      <c r="C28" s="5" t="s">
        <v>33</v>
      </c>
      <c r="D28" s="7" t="s">
        <v>62</v>
      </c>
      <c r="E28" s="6">
        <v>62500</v>
      </c>
      <c r="F28" s="19">
        <v>62500</v>
      </c>
    </row>
    <row r="29" spans="1:6" x14ac:dyDescent="0.25">
      <c r="A29" s="18">
        <v>5</v>
      </c>
      <c r="B29" s="5" t="s">
        <v>63</v>
      </c>
      <c r="C29" s="5" t="s">
        <v>7</v>
      </c>
      <c r="D29" s="7" t="s">
        <v>64</v>
      </c>
      <c r="E29" s="6">
        <f>1.1*154306.08</f>
        <v>169736.68799999999</v>
      </c>
      <c r="F29" s="19">
        <v>169736</v>
      </c>
    </row>
    <row r="30" spans="1:6" ht="30" x14ac:dyDescent="0.25">
      <c r="A30" s="18">
        <v>5</v>
      </c>
      <c r="B30" s="5" t="s">
        <v>65</v>
      </c>
      <c r="C30" s="5" t="s">
        <v>38</v>
      </c>
      <c r="D30" s="7" t="s">
        <v>66</v>
      </c>
      <c r="E30" s="6">
        <f>122010*1.1</f>
        <v>134211</v>
      </c>
      <c r="F30" s="19">
        <v>134211</v>
      </c>
    </row>
    <row r="31" spans="1:6" ht="30" x14ac:dyDescent="0.25">
      <c r="A31" s="18">
        <v>5</v>
      </c>
      <c r="B31" s="5" t="s">
        <v>67</v>
      </c>
      <c r="C31" s="5" t="s">
        <v>14</v>
      </c>
      <c r="D31" s="7" t="s">
        <v>68</v>
      </c>
      <c r="E31" s="6">
        <f>181783.5*1.1</f>
        <v>199961.85</v>
      </c>
      <c r="F31" s="19">
        <v>199961</v>
      </c>
    </row>
    <row r="32" spans="1:6" ht="30.75" thickBot="1" x14ac:dyDescent="0.3">
      <c r="A32" s="20">
        <v>5</v>
      </c>
      <c r="B32" s="21" t="s">
        <v>69</v>
      </c>
      <c r="C32" s="21" t="s">
        <v>70</v>
      </c>
      <c r="D32" s="33" t="s">
        <v>71</v>
      </c>
      <c r="E32" s="22">
        <v>99948.37</v>
      </c>
      <c r="F32" s="23">
        <v>39043</v>
      </c>
    </row>
    <row r="33" spans="1:6" x14ac:dyDescent="0.25">
      <c r="A33" s="28" t="s">
        <v>102</v>
      </c>
      <c r="B33" s="29"/>
      <c r="C33" s="29"/>
      <c r="D33" s="34"/>
      <c r="E33" s="30"/>
      <c r="F33" s="31"/>
    </row>
    <row r="34" spans="1:6" x14ac:dyDescent="0.25">
      <c r="A34" s="18">
        <v>6</v>
      </c>
      <c r="B34" s="5" t="s">
        <v>72</v>
      </c>
      <c r="C34" s="5" t="s">
        <v>59</v>
      </c>
      <c r="D34" s="7" t="s">
        <v>73</v>
      </c>
      <c r="E34" s="6">
        <f>90703.6*1.1</f>
        <v>99773.960000000021</v>
      </c>
      <c r="F34" s="19">
        <v>99773</v>
      </c>
    </row>
    <row r="35" spans="1:6" ht="30" x14ac:dyDescent="0.25">
      <c r="A35" s="18">
        <v>6</v>
      </c>
      <c r="B35" s="5" t="s">
        <v>74</v>
      </c>
      <c r="C35" s="5" t="s">
        <v>22</v>
      </c>
      <c r="D35" s="7" t="s">
        <v>75</v>
      </c>
      <c r="E35" s="6">
        <f>1.1*178735.81</f>
        <v>196609.391</v>
      </c>
      <c r="F35" s="19">
        <v>196609</v>
      </c>
    </row>
    <row r="36" spans="1:6" ht="30" x14ac:dyDescent="0.25">
      <c r="A36" s="18">
        <v>6</v>
      </c>
      <c r="B36" s="5" t="s">
        <v>76</v>
      </c>
      <c r="C36" s="5" t="s">
        <v>48</v>
      </c>
      <c r="D36" s="7" t="s">
        <v>77</v>
      </c>
      <c r="E36" s="6">
        <f>181674*1.1</f>
        <v>199841.40000000002</v>
      </c>
      <c r="F36" s="19">
        <f>174901.2*1.1-0.32</f>
        <v>192391.00000000003</v>
      </c>
    </row>
    <row r="37" spans="1:6" ht="30" x14ac:dyDescent="0.25">
      <c r="A37" s="18">
        <v>6</v>
      </c>
      <c r="B37" s="5" t="s">
        <v>78</v>
      </c>
      <c r="C37" s="5" t="s">
        <v>11</v>
      </c>
      <c r="D37" s="7" t="s">
        <v>79</v>
      </c>
      <c r="E37" s="6">
        <f>181567.78*1.1</f>
        <v>199724.55800000002</v>
      </c>
      <c r="F37" s="19">
        <v>199724</v>
      </c>
    </row>
    <row r="38" spans="1:6" x14ac:dyDescent="0.25">
      <c r="A38" s="18">
        <v>6</v>
      </c>
      <c r="B38" s="5" t="s">
        <v>80</v>
      </c>
      <c r="C38" s="5" t="s">
        <v>14</v>
      </c>
      <c r="D38" s="7" t="s">
        <v>81</v>
      </c>
      <c r="E38" s="6">
        <f>1.1*181669</f>
        <v>199835.90000000002</v>
      </c>
      <c r="F38" s="19">
        <v>199835</v>
      </c>
    </row>
    <row r="39" spans="1:6" ht="30" x14ac:dyDescent="0.25">
      <c r="A39" s="18">
        <v>6</v>
      </c>
      <c r="B39" s="5" t="s">
        <v>82</v>
      </c>
      <c r="C39" s="5" t="s">
        <v>83</v>
      </c>
      <c r="D39" s="7" t="s">
        <v>84</v>
      </c>
      <c r="E39" s="6">
        <f>1.1*90909</f>
        <v>99999.900000000009</v>
      </c>
      <c r="F39" s="19">
        <v>99999</v>
      </c>
    </row>
    <row r="40" spans="1:6" ht="30" x14ac:dyDescent="0.25">
      <c r="A40" s="18">
        <v>6</v>
      </c>
      <c r="B40" s="5" t="s">
        <v>85</v>
      </c>
      <c r="C40" s="5" t="s">
        <v>25</v>
      </c>
      <c r="D40" s="7" t="s">
        <v>86</v>
      </c>
      <c r="E40" s="6">
        <f>181321*1.1</f>
        <v>199453.1</v>
      </c>
      <c r="F40" s="19">
        <v>149045</v>
      </c>
    </row>
    <row r="41" spans="1:6" ht="15.75" thickBot="1" x14ac:dyDescent="0.3">
      <c r="A41" s="20">
        <v>6</v>
      </c>
      <c r="B41" s="21" t="s">
        <v>87</v>
      </c>
      <c r="C41" s="21" t="s">
        <v>88</v>
      </c>
      <c r="D41" s="33" t="s">
        <v>89</v>
      </c>
      <c r="E41" s="22">
        <f>157036*1.1</f>
        <v>172739.6</v>
      </c>
      <c r="F41" s="23">
        <v>109702</v>
      </c>
    </row>
    <row r="42" spans="1:6" x14ac:dyDescent="0.25">
      <c r="A42" s="28" t="s">
        <v>103</v>
      </c>
      <c r="B42" s="29"/>
      <c r="C42" s="29"/>
      <c r="D42" s="34"/>
      <c r="E42" s="30"/>
      <c r="F42" s="31"/>
    </row>
    <row r="43" spans="1:6" ht="30" x14ac:dyDescent="0.25">
      <c r="A43" s="18">
        <v>7</v>
      </c>
      <c r="B43" s="5" t="s">
        <v>90</v>
      </c>
      <c r="C43" s="5" t="s">
        <v>59</v>
      </c>
      <c r="D43" s="7" t="s">
        <v>91</v>
      </c>
      <c r="E43" s="6">
        <f>90909*1.1</f>
        <v>99999.900000000009</v>
      </c>
      <c r="F43" s="19">
        <v>99999</v>
      </c>
    </row>
    <row r="44" spans="1:6" ht="30" x14ac:dyDescent="0.25">
      <c r="A44" s="18">
        <v>7</v>
      </c>
      <c r="B44" s="5" t="s">
        <v>92</v>
      </c>
      <c r="C44" s="5" t="s">
        <v>48</v>
      </c>
      <c r="D44" s="7" t="s">
        <v>93</v>
      </c>
      <c r="E44" s="6">
        <f>1.1*90899.84</f>
        <v>99989.824000000008</v>
      </c>
      <c r="F44" s="19">
        <v>99989</v>
      </c>
    </row>
    <row r="45" spans="1:6" ht="15.75" thickBot="1" x14ac:dyDescent="0.3">
      <c r="A45" s="20">
        <v>7</v>
      </c>
      <c r="B45" s="21" t="s">
        <v>94</v>
      </c>
      <c r="C45" s="21" t="s">
        <v>14</v>
      </c>
      <c r="D45" s="33" t="s">
        <v>95</v>
      </c>
      <c r="E45" s="22">
        <f>1.1*90900</f>
        <v>99990.000000000015</v>
      </c>
      <c r="F45" s="23">
        <v>99990</v>
      </c>
    </row>
  </sheetData>
  <autoFilter ref="A2:F45" xr:uid="{00000000-0009-0000-0000-000000000000}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final_vystup_VVS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Vráblik Zuzana</dc:creator>
  <cp:lastModifiedBy>Hojstrič Vladimír</cp:lastModifiedBy>
  <cp:lastPrinted>2021-03-31T07:48:45Z</cp:lastPrinted>
  <dcterms:created xsi:type="dcterms:W3CDTF">2021-03-31T07:38:12Z</dcterms:created>
  <dcterms:modified xsi:type="dcterms:W3CDTF">2023-10-26T11:50:54Z</dcterms:modified>
</cp:coreProperties>
</file>