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ozpis26\"/>
    </mc:Choice>
  </mc:AlternateContent>
  <xr:revisionPtr revIDLastSave="0" documentId="13_ncr:1_{294248DE-0BFA-43C3-84AC-03E6E31B66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čty_podiely_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3" l="1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G8" i="3"/>
  <c r="Q22" i="3" l="1"/>
  <c r="G16" i="3"/>
  <c r="V22" i="3"/>
  <c r="C48" i="3" l="1"/>
  <c r="C47" i="3"/>
  <c r="C46" i="3"/>
  <c r="C45" i="3"/>
  <c r="C44" i="3"/>
  <c r="D40" i="3"/>
  <c r="D25" i="3"/>
  <c r="C49" i="3" l="1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L22" i="3"/>
  <c r="Y45" i="3" l="1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X46" i="3"/>
  <c r="Y46" i="3" l="1"/>
  <c r="J22" i="3"/>
  <c r="C8" i="3" l="1"/>
  <c r="L69" i="3" l="1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K68" i="3"/>
  <c r="K67" i="3"/>
  <c r="K66" i="3"/>
  <c r="N66" i="3" s="1"/>
  <c r="K65" i="3"/>
  <c r="K64" i="3"/>
  <c r="K63" i="3"/>
  <c r="K62" i="3"/>
  <c r="K61" i="3"/>
  <c r="N61" i="3" s="1"/>
  <c r="K60" i="3"/>
  <c r="K59" i="3"/>
  <c r="K58" i="3"/>
  <c r="K57" i="3"/>
  <c r="K56" i="3"/>
  <c r="K55" i="3"/>
  <c r="K54" i="3"/>
  <c r="K53" i="3"/>
  <c r="K52" i="3"/>
  <c r="K51" i="3"/>
  <c r="K50" i="3"/>
  <c r="M49" i="3"/>
  <c r="K49" i="3"/>
  <c r="J69" i="3"/>
  <c r="J92" i="3"/>
  <c r="N55" i="3" l="1"/>
  <c r="K91" i="3"/>
  <c r="K90" i="3"/>
  <c r="K89" i="3"/>
  <c r="K88" i="3"/>
  <c r="K87" i="3"/>
  <c r="K86" i="3"/>
  <c r="K80" i="3"/>
  <c r="K74" i="3"/>
  <c r="K85" i="3"/>
  <c r="K79" i="3"/>
  <c r="K73" i="3"/>
  <c r="K84" i="3"/>
  <c r="K78" i="3"/>
  <c r="K72" i="3"/>
  <c r="K83" i="3"/>
  <c r="K77" i="3"/>
  <c r="K82" i="3"/>
  <c r="K76" i="3"/>
  <c r="K81" i="3"/>
  <c r="K75" i="3"/>
  <c r="N67" i="3"/>
  <c r="N50" i="3"/>
  <c r="N68" i="3"/>
  <c r="N53" i="3"/>
  <c r="N59" i="3"/>
  <c r="N62" i="3"/>
  <c r="N51" i="3"/>
  <c r="N65" i="3"/>
  <c r="N57" i="3"/>
  <c r="N58" i="3"/>
  <c r="N60" i="3"/>
  <c r="N63" i="3"/>
  <c r="N52" i="3"/>
  <c r="N64" i="3"/>
  <c r="N49" i="3"/>
  <c r="N54" i="3"/>
  <c r="N56" i="3"/>
  <c r="M69" i="3"/>
  <c r="K69" i="3"/>
  <c r="D39" i="3"/>
  <c r="V46" i="3"/>
  <c r="W46" i="3" s="1"/>
  <c r="T46" i="3"/>
  <c r="U46" i="3" s="1"/>
  <c r="R46" i="3"/>
  <c r="S46" i="3" s="1"/>
  <c r="P46" i="3"/>
  <c r="Q46" i="3" s="1"/>
  <c r="N46" i="3"/>
  <c r="O46" i="3" s="1"/>
  <c r="L46" i="3"/>
  <c r="M46" i="3" s="1"/>
  <c r="J46" i="3"/>
  <c r="S41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S45" i="3"/>
  <c r="S44" i="3"/>
  <c r="S43" i="3"/>
  <c r="S42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W26" i="3"/>
  <c r="U26" i="3"/>
  <c r="S26" i="3"/>
  <c r="Q26" i="3"/>
  <c r="O26" i="3"/>
  <c r="M26" i="3"/>
  <c r="K26" i="3"/>
  <c r="D35" i="3"/>
  <c r="D34" i="3"/>
  <c r="D33" i="3"/>
  <c r="D32" i="3"/>
  <c r="D31" i="3"/>
  <c r="D30" i="3"/>
  <c r="D29" i="3"/>
  <c r="D28" i="3"/>
  <c r="T22" i="3"/>
  <c r="B25" i="3"/>
  <c r="O22" i="3"/>
  <c r="C16" i="3"/>
  <c r="D41" i="3" l="1"/>
  <c r="R22" i="3"/>
  <c r="S16" i="3" s="1"/>
  <c r="N69" i="3"/>
  <c r="D36" i="3"/>
  <c r="K46" i="3"/>
  <c r="W22" i="3"/>
  <c r="X22" i="3" s="1"/>
  <c r="K22" i="3"/>
  <c r="E8" i="3"/>
  <c r="S14" i="3" l="1"/>
  <c r="S19" i="3"/>
  <c r="S17" i="3"/>
  <c r="S4" i="3"/>
  <c r="S5" i="3"/>
  <c r="S15" i="3"/>
  <c r="S6" i="3"/>
  <c r="S20" i="3"/>
  <c r="S10" i="3"/>
  <c r="S2" i="3"/>
  <c r="S9" i="3"/>
  <c r="S13" i="3"/>
  <c r="S18" i="3"/>
  <c r="S3" i="3"/>
  <c r="S7" i="3"/>
  <c r="S12" i="3"/>
  <c r="S21" i="3"/>
  <c r="S8" i="3"/>
  <c r="S11" i="3"/>
  <c r="X7" i="3"/>
  <c r="X17" i="3"/>
  <c r="X11" i="3"/>
  <c r="X16" i="3"/>
  <c r="X4" i="3"/>
  <c r="X21" i="3"/>
  <c r="X15" i="3"/>
  <c r="X18" i="3"/>
  <c r="X12" i="3"/>
  <c r="X10" i="3"/>
  <c r="X9" i="3"/>
  <c r="X3" i="3"/>
  <c r="X20" i="3"/>
  <c r="X14" i="3"/>
  <c r="X6" i="3"/>
  <c r="X8" i="3"/>
  <c r="X2" i="3"/>
  <c r="X5" i="3"/>
  <c r="X19" i="3"/>
  <c r="X13" i="3"/>
  <c r="N17" i="3"/>
  <c r="N5" i="3"/>
  <c r="N16" i="3"/>
  <c r="N4" i="3"/>
  <c r="N15" i="3"/>
  <c r="N3" i="3"/>
  <c r="N14" i="3"/>
  <c r="N2" i="3"/>
  <c r="N13" i="3"/>
  <c r="N12" i="3"/>
  <c r="N11" i="3"/>
  <c r="N22" i="3"/>
  <c r="N10" i="3"/>
  <c r="N21" i="3"/>
  <c r="N9" i="3"/>
  <c r="N20" i="3"/>
  <c r="N8" i="3"/>
  <c r="N19" i="3"/>
  <c r="N7" i="3"/>
  <c r="N18" i="3"/>
  <c r="N6" i="3"/>
  <c r="U22" i="3"/>
  <c r="C25" i="3"/>
  <c r="P22" i="3"/>
  <c r="S22" i="3" s="1"/>
  <c r="E16" i="3"/>
  <c r="Y14" i="3" l="1"/>
  <c r="AA14" i="3" s="1"/>
  <c r="Y17" i="3"/>
  <c r="AA17" i="3" s="1"/>
  <c r="Y15" i="3"/>
  <c r="AA15" i="3" s="1"/>
  <c r="Y4" i="3"/>
  <c r="AA4" i="3" s="1"/>
  <c r="Y18" i="3"/>
  <c r="AA18" i="3" s="1"/>
  <c r="Y21" i="3"/>
  <c r="AA21" i="3" s="1"/>
  <c r="Y2" i="3"/>
  <c r="AA2" i="3" s="1"/>
  <c r="Y5" i="3"/>
  <c r="AA5" i="3" s="1"/>
  <c r="Y10" i="3"/>
  <c r="AA10" i="3" s="1"/>
  <c r="Y8" i="3"/>
  <c r="AA8" i="3" s="1"/>
  <c r="Y11" i="3"/>
  <c r="AA11" i="3" s="1"/>
  <c r="Y7" i="3"/>
  <c r="AA7" i="3" s="1"/>
  <c r="Y6" i="3"/>
  <c r="AA6" i="3" s="1"/>
  <c r="Y9" i="3"/>
  <c r="AA9" i="3" s="1"/>
  <c r="Y16" i="3"/>
  <c r="AA16" i="3" s="1"/>
  <c r="Y12" i="3"/>
  <c r="AA12" i="3" s="1"/>
  <c r="Y13" i="3"/>
  <c r="AA13" i="3" s="1"/>
  <c r="Y20" i="3"/>
  <c r="AA20" i="3" s="1"/>
  <c r="Y19" i="3"/>
  <c r="AA19" i="3" s="1"/>
  <c r="Y3" i="3"/>
  <c r="AA3" i="3" s="1"/>
  <c r="Y22" i="3"/>
</calcChain>
</file>

<file path=xl/sharedStrings.xml><?xml version="1.0" encoding="utf-8"?>
<sst xmlns="http://schemas.openxmlformats.org/spreadsheetml/2006/main" count="186" uniqueCount="95">
  <si>
    <t>Vedecké publikácie</t>
  </si>
  <si>
    <t>Va_knižné_výkon_22</t>
  </si>
  <si>
    <t>Va_knižné_výkon_23</t>
  </si>
  <si>
    <t>Va_knižné_výkon_24</t>
  </si>
  <si>
    <t>Va_spolu_22_23_24</t>
  </si>
  <si>
    <t>podiel_Va</t>
  </si>
  <si>
    <t>Vb_index_výkon_22</t>
  </si>
  <si>
    <t>Vb_index_výkon_23</t>
  </si>
  <si>
    <t>Vb_index_výkon_24</t>
  </si>
  <si>
    <t>Vb_spolu_22_23_24</t>
  </si>
  <si>
    <t>podiel_Vb</t>
  </si>
  <si>
    <t>Vc_vedecké_výkon_22</t>
  </si>
  <si>
    <t>Vc_vedecké_výkon_23</t>
  </si>
  <si>
    <t>Vc_vedecké_výkon_24</t>
  </si>
  <si>
    <t>Vc_spolu_22_23_24</t>
  </si>
  <si>
    <t>podiel_Vc</t>
  </si>
  <si>
    <t>podiel_V_2026</t>
  </si>
  <si>
    <t>podiel_V_2025</t>
  </si>
  <si>
    <t>rozdiel</t>
  </si>
  <si>
    <t>Skupina Va: knižné</t>
  </si>
  <si>
    <t>počet 2022</t>
  </si>
  <si>
    <t>výkon 2022</t>
  </si>
  <si>
    <t>počet 2023</t>
  </si>
  <si>
    <t>výkon 2023</t>
  </si>
  <si>
    <t>počet 2024</t>
  </si>
  <si>
    <t>výkon 2024</t>
  </si>
  <si>
    <t>Akadémia umení v Banskej Bystrici</t>
  </si>
  <si>
    <t>V1: monografia</t>
  </si>
  <si>
    <t>Ekonomická univerzita v Bratislave</t>
  </si>
  <si>
    <t>V1: editovaná kniha</t>
  </si>
  <si>
    <t>Katolícka univerzita v Ružomberku</t>
  </si>
  <si>
    <t>V1: kritická pramenná edícia</t>
  </si>
  <si>
    <t>Prešovská univerzita v Prešove</t>
  </si>
  <si>
    <t>V1: kritický komentovaný preklad</t>
  </si>
  <si>
    <t>Slovenská poľnohospodárska univerzita v Nitre</t>
  </si>
  <si>
    <t>V1: zborník – vedecký</t>
  </si>
  <si>
    <t>Slovenská technická univerzita v Bratislave</t>
  </si>
  <si>
    <t>Technická univerzita Košice</t>
  </si>
  <si>
    <t>Technická univerzita Zvolen</t>
  </si>
  <si>
    <t>Skupina Vb: indexované</t>
  </si>
  <si>
    <t>Trenčianska univerzita Alexandra Dubčeka</t>
  </si>
  <si>
    <t>V3: článok</t>
  </si>
  <si>
    <t>Trnavská univerzita v Trnave</t>
  </si>
  <si>
    <t>V3: článok z podujatia</t>
  </si>
  <si>
    <t>Univerzita Jána Selyeho v Komárne</t>
  </si>
  <si>
    <t>V2: príspevok</t>
  </si>
  <si>
    <t>Univerzita Komenského v Bratislave</t>
  </si>
  <si>
    <t>V2: príspevok z podujatia</t>
  </si>
  <si>
    <t>Univerzita Konštantína Filozofa v Nitre</t>
  </si>
  <si>
    <t>V2: kapitola</t>
  </si>
  <si>
    <t>Univerzita Mateja Bela v Banskej Bystrici</t>
  </si>
  <si>
    <t>Univerzita Pavla Jozefa Šafárika v Košiciach</t>
  </si>
  <si>
    <t>Univerzita sv. Cyrila a Metoda v Trnave</t>
  </si>
  <si>
    <t>Univerzita veterinárskeho lekárstva a farmácie v Košiciach</t>
  </si>
  <si>
    <t>Skupina Vc: vedecké</t>
  </si>
  <si>
    <t>počet / výkon 2022</t>
  </si>
  <si>
    <t>počet / výkon 2023</t>
  </si>
  <si>
    <t>počet / výkon 2024</t>
  </si>
  <si>
    <t>Vysoká škola múzických umení</t>
  </si>
  <si>
    <t>Vysoká škola výtvarných umení</t>
  </si>
  <si>
    <t>Žilinská univerzita v Žiline</t>
  </si>
  <si>
    <t>Pedagogické publikácie</t>
  </si>
  <si>
    <t>VŠ učebnica</t>
  </si>
  <si>
    <t>suma</t>
  </si>
  <si>
    <t>SŠ učebnica</t>
  </si>
  <si>
    <t>ZŠ učebnica</t>
  </si>
  <si>
    <t>skriptum</t>
  </si>
  <si>
    <t>didaktická príručka</t>
  </si>
  <si>
    <t>učebný text</t>
  </si>
  <si>
    <t>pracovný zošit</t>
  </si>
  <si>
    <t>kapitola</t>
  </si>
  <si>
    <t>SUMA_P</t>
  </si>
  <si>
    <t>Akadémia umení v Banskej Bytrici</t>
  </si>
  <si>
    <t>Skupina P: pedagogické</t>
  </si>
  <si>
    <t>rozpis</t>
  </si>
  <si>
    <t>učebnica pre vysoké školy</t>
  </si>
  <si>
    <t>učebnica pre stredné školy</t>
  </si>
  <si>
    <t>učebnica pre základné školy</t>
  </si>
  <si>
    <t>Skupina U: umelecké</t>
  </si>
  <si>
    <t>U1: umelecké publikácie ako celok</t>
  </si>
  <si>
    <t>U2, U3: umelecké publikácie ako príspevok alebo článok</t>
  </si>
  <si>
    <t>Skupina D: dokument práv duševného vlastníctva</t>
  </si>
  <si>
    <t>D1: patent</t>
  </si>
  <si>
    <t>D1: úžitkový vzor</t>
  </si>
  <si>
    <t>D1: patentová prihláška</t>
  </si>
  <si>
    <t>D1: prihláška úžitkového vzoru</t>
  </si>
  <si>
    <t>D1: dizajn</t>
  </si>
  <si>
    <t>Umelecké publikácie</t>
  </si>
  <si>
    <t>U1: celok</t>
  </si>
  <si>
    <t>U2: príspevok / článok</t>
  </si>
  <si>
    <t>suma_U</t>
  </si>
  <si>
    <t>suma_P+U</t>
  </si>
  <si>
    <t>Práva duševného vlastníctva</t>
  </si>
  <si>
    <t>výkon</t>
  </si>
  <si>
    <t>podiel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</si>
</sst>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\ &quot;€&quot;"/>
    <numFmt numFmtId="166" formatCode="#,##0.00\ &quot;€&quot;"/>
    <numFmt numFmtId="167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sz val="10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1">
      <alignment horizontal="left" indent="1"/>
    </xf>
  </cellStyleXfs>
  <cellXfs count="4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0" fontId="3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5" fontId="1" fillId="0" borderId="0" xfId="0" applyNumberFormat="1" applyFont="1"/>
    <xf numFmtId="165" fontId="2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7" fontId="0" fillId="0" borderId="0" xfId="0" applyNumberFormat="1"/>
    <xf numFmtId="10" fontId="0" fillId="2" borderId="0" xfId="0" applyNumberFormat="1" applyFill="1"/>
    <xf numFmtId="10" fontId="0" fillId="3" borderId="0" xfId="0" applyNumberFormat="1" applyFill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167" fontId="0" fillId="0" borderId="0" xfId="0" applyNumberFormat="1" applyAlignment="1">
      <alignment horizontal="center"/>
    </xf>
    <xf numFmtId="167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2">
    <cellStyle name="Normálna" xfId="0" builtinId="0"/>
    <cellStyle name="VVŠ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2"/>
  <sheetViews>
    <sheetView tabSelected="1" topLeftCell="O1" workbookViewId="0">
      <selection activeCell="W4" sqref="W4"/>
    </sheetView>
  </sheetViews>
  <sheetFormatPr defaultRowHeight="15.5" x14ac:dyDescent="0.35"/>
  <cols>
    <col min="1" max="1" width="46.26953125" style="2" bestFit="1" customWidth="1"/>
    <col min="2" max="4" width="18" style="2" bestFit="1" customWidth="1"/>
    <col min="5" max="5" width="10.453125" style="2" bestFit="1" customWidth="1"/>
    <col min="6" max="7" width="10.453125" style="2" customWidth="1"/>
    <col min="9" max="9" width="48.453125" bestFit="1" customWidth="1"/>
    <col min="10" max="12" width="19.453125" customWidth="1"/>
    <col min="13" max="13" width="18.1796875" customWidth="1"/>
    <col min="14" max="14" width="11.54296875" customWidth="1"/>
    <col min="15" max="17" width="18.453125" customWidth="1"/>
    <col min="18" max="18" width="18.26953125" customWidth="1"/>
    <col min="19" max="19" width="9.54296875" customWidth="1"/>
    <col min="20" max="22" width="21.26953125" customWidth="1"/>
    <col min="23" max="23" width="18.1796875" customWidth="1"/>
    <col min="24" max="24" width="9.453125" customWidth="1"/>
    <col min="25" max="25" width="13.81640625" customWidth="1"/>
    <col min="26" max="26" width="13.54296875" bestFit="1" customWidth="1"/>
    <col min="29" max="29" width="10.453125" bestFit="1" customWidth="1"/>
    <col min="33" max="33" width="35" customWidth="1"/>
  </cols>
  <sheetData>
    <row r="1" spans="1:29" x14ac:dyDescent="0.35">
      <c r="I1" s="8" t="s">
        <v>0</v>
      </c>
      <c r="J1" s="9" t="s">
        <v>1</v>
      </c>
      <c r="K1" s="9" t="s">
        <v>2</v>
      </c>
      <c r="L1" s="9" t="s">
        <v>3</v>
      </c>
      <c r="M1" s="9" t="s">
        <v>4</v>
      </c>
      <c r="N1" s="9" t="s">
        <v>5</v>
      </c>
      <c r="O1" s="9" t="s">
        <v>6</v>
      </c>
      <c r="P1" s="9" t="s">
        <v>7</v>
      </c>
      <c r="Q1" s="9" t="s">
        <v>8</v>
      </c>
      <c r="R1" s="9" t="s">
        <v>9</v>
      </c>
      <c r="S1" s="9" t="s">
        <v>10</v>
      </c>
      <c r="T1" s="9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17</v>
      </c>
      <c r="AA1" s="9" t="s">
        <v>18</v>
      </c>
      <c r="AB1" s="9"/>
    </row>
    <row r="2" spans="1:29" x14ac:dyDescent="0.35">
      <c r="A2" s="16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I2" t="s">
        <v>26</v>
      </c>
      <c r="J2" s="29">
        <v>2</v>
      </c>
      <c r="K2" s="10">
        <v>3.75</v>
      </c>
      <c r="L2" s="10">
        <v>3</v>
      </c>
      <c r="M2" s="10">
        <f>SUM(J2:L2)</f>
        <v>8.75</v>
      </c>
      <c r="N2" s="7">
        <f>M2/M$22</f>
        <v>2.1858496853105888E-3</v>
      </c>
      <c r="O2" s="10">
        <v>3.92</v>
      </c>
      <c r="P2" s="10">
        <v>1.54</v>
      </c>
      <c r="Q2" s="10">
        <v>1.67</v>
      </c>
      <c r="R2" s="10">
        <f>SUM(O2:Q2)</f>
        <v>7.13</v>
      </c>
      <c r="S2" s="7">
        <f>R2/R$22</f>
        <v>1.4305471371300817E-4</v>
      </c>
      <c r="T2" s="10">
        <v>26.5</v>
      </c>
      <c r="U2" s="10">
        <v>36.5</v>
      </c>
      <c r="V2" s="10">
        <v>14.1666667</v>
      </c>
      <c r="W2" s="10">
        <f>SUM(T2:V2)</f>
        <v>77.166666700000007</v>
      </c>
      <c r="X2" s="7">
        <f>W2/W$22</f>
        <v>2.2368446489906394E-3</v>
      </c>
      <c r="Y2" s="7">
        <f>(0.1*N2)+(0.85*S2)+(0.05*X2)</f>
        <v>4.5202370763664781E-4</v>
      </c>
      <c r="Z2" s="7">
        <v>4.714108465589112E-4</v>
      </c>
      <c r="AA2" s="31">
        <f>Y2-Z2</f>
        <v>-1.9387138922263391E-5</v>
      </c>
      <c r="AB2" s="7"/>
      <c r="AC2" s="7"/>
    </row>
    <row r="3" spans="1:29" x14ac:dyDescent="0.35">
      <c r="A3" s="15" t="s">
        <v>27</v>
      </c>
      <c r="B3" s="26">
        <v>361</v>
      </c>
      <c r="C3" s="27">
        <v>1144.5</v>
      </c>
      <c r="D3" s="2">
        <v>347</v>
      </c>
      <c r="E3" s="4">
        <v>1164</v>
      </c>
      <c r="F3" s="2">
        <v>342</v>
      </c>
      <c r="G3" s="42">
        <v>794.25</v>
      </c>
      <c r="I3" t="s">
        <v>28</v>
      </c>
      <c r="J3" s="29">
        <v>114.29</v>
      </c>
      <c r="K3" s="10">
        <v>49.25</v>
      </c>
      <c r="L3" s="10">
        <v>59.5</v>
      </c>
      <c r="M3" s="10">
        <f t="shared" ref="M3:M21" si="0">SUM(J3:L3)</f>
        <v>223.04000000000002</v>
      </c>
      <c r="N3" s="7">
        <f t="shared" ref="N3:N22" si="1">M3/M$22</f>
        <v>5.5717933007048429E-2</v>
      </c>
      <c r="O3" s="10">
        <v>204.33</v>
      </c>
      <c r="P3" s="10">
        <v>206.63</v>
      </c>
      <c r="Q3" s="10">
        <v>183.75</v>
      </c>
      <c r="R3" s="10">
        <f t="shared" ref="R3:R21" si="2">SUM(O3:Q3)</f>
        <v>594.71</v>
      </c>
      <c r="S3" s="7">
        <f t="shared" ref="S3:S21" si="3">R3/R$22</f>
        <v>1.1932127460345455E-2</v>
      </c>
      <c r="T3" s="10">
        <v>1110.08</v>
      </c>
      <c r="U3" s="10">
        <v>990</v>
      </c>
      <c r="V3" s="10">
        <v>890</v>
      </c>
      <c r="W3" s="10">
        <f t="shared" ref="W3:W21" si="4">SUM(T3:V3)</f>
        <v>2990.08</v>
      </c>
      <c r="X3" s="7">
        <f t="shared" ref="X3:X22" si="5">W3/W$22</f>
        <v>8.667401008852868E-2</v>
      </c>
      <c r="Y3" s="7">
        <f t="shared" ref="Y3:Y22" si="6">(0.1*N3)+(0.85*S3)+(0.05*X3)</f>
        <v>2.0047802146424914E-2</v>
      </c>
      <c r="Z3" s="7">
        <v>2.083709810835405E-2</v>
      </c>
      <c r="AA3" s="30">
        <f t="shared" ref="AA3:AA21" si="7">Y3-Z3</f>
        <v>-7.8929596192913593E-4</v>
      </c>
      <c r="AB3" s="7"/>
      <c r="AC3" s="7"/>
    </row>
    <row r="4" spans="1:29" x14ac:dyDescent="0.35">
      <c r="A4" s="15" t="s">
        <v>29</v>
      </c>
      <c r="B4" s="26">
        <v>79</v>
      </c>
      <c r="C4" s="27">
        <v>119</v>
      </c>
      <c r="D4" s="2">
        <v>64</v>
      </c>
      <c r="E4" s="4">
        <v>85.5</v>
      </c>
      <c r="F4" s="2">
        <v>57</v>
      </c>
      <c r="G4" s="42">
        <v>82.5</v>
      </c>
      <c r="I4" t="s">
        <v>30</v>
      </c>
      <c r="J4" s="29">
        <v>45.56</v>
      </c>
      <c r="K4" s="10">
        <v>35.380000000000003</v>
      </c>
      <c r="L4" s="10">
        <v>27.833333329999999</v>
      </c>
      <c r="M4" s="10">
        <f t="shared" si="0"/>
        <v>108.77333333</v>
      </c>
      <c r="N4" s="7">
        <f t="shared" si="1"/>
        <v>2.7172817877664488E-2</v>
      </c>
      <c r="O4" s="10">
        <v>128.6</v>
      </c>
      <c r="P4" s="10">
        <v>185.57</v>
      </c>
      <c r="Q4" s="10">
        <v>166.42</v>
      </c>
      <c r="R4" s="10">
        <f t="shared" si="2"/>
        <v>480.58999999999992</v>
      </c>
      <c r="S4" s="7">
        <f t="shared" si="3"/>
        <v>9.6424494899487491E-3</v>
      </c>
      <c r="T4" s="10">
        <v>377.92</v>
      </c>
      <c r="U4" s="10">
        <v>288.67</v>
      </c>
      <c r="V4" s="10">
        <v>460.91666666999998</v>
      </c>
      <c r="W4" s="10">
        <f t="shared" si="4"/>
        <v>1127.50666667</v>
      </c>
      <c r="X4" s="7">
        <f t="shared" si="5"/>
        <v>3.2683247338478875E-2</v>
      </c>
      <c r="Y4" s="7">
        <f t="shared" si="6"/>
        <v>1.254752622114683E-2</v>
      </c>
      <c r="Z4" s="7">
        <v>1.245773178692907E-2</v>
      </c>
      <c r="AA4" s="30">
        <f t="shared" si="7"/>
        <v>8.979443421775965E-5</v>
      </c>
      <c r="AB4" s="7"/>
      <c r="AC4" s="7"/>
    </row>
    <row r="5" spans="1:29" x14ac:dyDescent="0.35">
      <c r="A5" s="15" t="s">
        <v>31</v>
      </c>
      <c r="B5" s="26">
        <v>6</v>
      </c>
      <c r="C5" s="27">
        <v>3</v>
      </c>
      <c r="D5" s="2">
        <v>6</v>
      </c>
      <c r="E5" s="4">
        <v>13.5</v>
      </c>
      <c r="F5" s="2">
        <v>13</v>
      </c>
      <c r="G5" s="42">
        <v>6.5</v>
      </c>
      <c r="I5" t="s">
        <v>32</v>
      </c>
      <c r="J5" s="29">
        <v>247.33</v>
      </c>
      <c r="K5" s="10">
        <v>521.83000000000004</v>
      </c>
      <c r="L5" s="10">
        <v>93.916666667000001</v>
      </c>
      <c r="M5" s="10">
        <f t="shared" si="0"/>
        <v>863.07666666700004</v>
      </c>
      <c r="N5" s="7">
        <f t="shared" si="1"/>
        <v>0.2156063840266256</v>
      </c>
      <c r="O5" s="10">
        <v>392.33</v>
      </c>
      <c r="P5" s="10">
        <v>414.54</v>
      </c>
      <c r="Q5" s="10">
        <v>498.5</v>
      </c>
      <c r="R5" s="10">
        <f t="shared" si="2"/>
        <v>1305.3699999999999</v>
      </c>
      <c r="S5" s="7">
        <f t="shared" si="3"/>
        <v>2.6190649598814789E-2</v>
      </c>
      <c r="T5" s="10">
        <v>887.58</v>
      </c>
      <c r="U5" s="10">
        <v>903.07</v>
      </c>
      <c r="V5" s="10">
        <v>988</v>
      </c>
      <c r="W5" s="10">
        <f t="shared" si="4"/>
        <v>2778.65</v>
      </c>
      <c r="X5" s="7">
        <f t="shared" si="5"/>
        <v>8.0545249000859589E-2</v>
      </c>
      <c r="Y5" s="7">
        <f t="shared" si="6"/>
        <v>4.7849953011698115E-2</v>
      </c>
      <c r="Z5" s="7">
        <v>5.1009158249938805E-2</v>
      </c>
      <c r="AA5" s="30">
        <f t="shared" si="7"/>
        <v>-3.1592052382406893E-3</v>
      </c>
      <c r="AB5" s="7"/>
      <c r="AC5" s="7"/>
    </row>
    <row r="6" spans="1:29" x14ac:dyDescent="0.35">
      <c r="A6" s="15" t="s">
        <v>33</v>
      </c>
      <c r="B6" s="26">
        <v>8</v>
      </c>
      <c r="C6" s="27">
        <v>4</v>
      </c>
      <c r="D6" s="2">
        <v>7</v>
      </c>
      <c r="E6" s="4">
        <v>3.5</v>
      </c>
      <c r="F6" s="2">
        <v>16</v>
      </c>
      <c r="G6" s="42">
        <v>8</v>
      </c>
      <c r="I6" t="s">
        <v>34</v>
      </c>
      <c r="J6" s="29">
        <v>31.5</v>
      </c>
      <c r="K6" s="10">
        <v>33.25</v>
      </c>
      <c r="L6" s="10">
        <v>20</v>
      </c>
      <c r="M6" s="10">
        <f t="shared" si="0"/>
        <v>84.75</v>
      </c>
      <c r="N6" s="7">
        <f t="shared" si="1"/>
        <v>2.1171515523436844E-2</v>
      </c>
      <c r="O6" s="10">
        <v>1096.1600000000001</v>
      </c>
      <c r="P6" s="10">
        <v>884.41</v>
      </c>
      <c r="Q6" s="10">
        <v>821</v>
      </c>
      <c r="R6" s="10">
        <f t="shared" si="2"/>
        <v>2801.57</v>
      </c>
      <c r="S6" s="7">
        <f t="shared" si="3"/>
        <v>5.6210069326360773E-2</v>
      </c>
      <c r="T6" s="10">
        <v>458.5</v>
      </c>
      <c r="U6" s="10">
        <v>426.5</v>
      </c>
      <c r="V6" s="10">
        <v>369.5</v>
      </c>
      <c r="W6" s="10">
        <f t="shared" si="4"/>
        <v>1254.5</v>
      </c>
      <c r="X6" s="7">
        <f t="shared" si="5"/>
        <v>3.6364426923714159E-2</v>
      </c>
      <c r="Y6" s="7">
        <f t="shared" si="6"/>
        <v>5.1713931825936046E-2</v>
      </c>
      <c r="Z6" s="7">
        <v>5.6538922083724887E-2</v>
      </c>
      <c r="AA6" s="31">
        <f t="shared" si="7"/>
        <v>-4.8249902577888401E-3</v>
      </c>
      <c r="AB6" s="7"/>
      <c r="AC6" s="7"/>
    </row>
    <row r="7" spans="1:29" x14ac:dyDescent="0.35">
      <c r="A7" s="15" t="s">
        <v>35</v>
      </c>
      <c r="B7" s="26">
        <v>459</v>
      </c>
      <c r="C7" s="27">
        <v>186.25</v>
      </c>
      <c r="D7" s="2">
        <v>489</v>
      </c>
      <c r="E7" s="4">
        <v>254.75</v>
      </c>
      <c r="F7" s="2">
        <v>535</v>
      </c>
      <c r="G7" s="42">
        <v>133.75</v>
      </c>
      <c r="I7" t="s">
        <v>36</v>
      </c>
      <c r="J7" s="29">
        <v>58.5</v>
      </c>
      <c r="K7" s="10">
        <v>56.63</v>
      </c>
      <c r="L7" s="10">
        <v>20.25</v>
      </c>
      <c r="M7" s="10">
        <f t="shared" si="0"/>
        <v>135.38</v>
      </c>
      <c r="N7" s="7">
        <f t="shared" si="1"/>
        <v>3.3819466331125425E-2</v>
      </c>
      <c r="O7" s="10">
        <v>1946.29</v>
      </c>
      <c r="P7" s="10">
        <v>1974.06</v>
      </c>
      <c r="Q7" s="10">
        <v>1968.3</v>
      </c>
      <c r="R7" s="10">
        <f t="shared" si="2"/>
        <v>5888.65</v>
      </c>
      <c r="S7" s="7">
        <f t="shared" si="3"/>
        <v>0.1181485469714033</v>
      </c>
      <c r="T7" s="10">
        <v>930.02</v>
      </c>
      <c r="U7" s="10">
        <v>817.37</v>
      </c>
      <c r="V7" s="10">
        <v>698.28333329999998</v>
      </c>
      <c r="W7" s="10">
        <f t="shared" si="4"/>
        <v>2445.6733332999997</v>
      </c>
      <c r="X7" s="7">
        <f t="shared" si="5"/>
        <v>7.0893191875698897E-2</v>
      </c>
      <c r="Y7" s="7">
        <f t="shared" si="6"/>
        <v>0.10735287115259029</v>
      </c>
      <c r="Z7" s="7">
        <v>0.11146636643521064</v>
      </c>
      <c r="AA7" s="31">
        <f t="shared" si="7"/>
        <v>-4.1134952826203525E-3</v>
      </c>
      <c r="AB7" s="7"/>
      <c r="AC7" s="7"/>
    </row>
    <row r="8" spans="1:29" x14ac:dyDescent="0.35">
      <c r="B8" s="26"/>
      <c r="C8" s="28">
        <f>SUM(C3:C7)</f>
        <v>1456.75</v>
      </c>
      <c r="E8" s="6">
        <f>SUM(E3:E7)</f>
        <v>1521.25</v>
      </c>
      <c r="G8" s="6">
        <f>SUM(G3:G7)</f>
        <v>1025</v>
      </c>
      <c r="I8" t="s">
        <v>37</v>
      </c>
      <c r="J8" s="29">
        <v>39.33</v>
      </c>
      <c r="K8" s="10">
        <v>87.75</v>
      </c>
      <c r="L8" s="10">
        <v>59.875</v>
      </c>
      <c r="M8" s="10">
        <f t="shared" si="0"/>
        <v>186.95499999999998</v>
      </c>
      <c r="N8" s="7">
        <f t="shared" si="1"/>
        <v>4.6703488904827554E-2</v>
      </c>
      <c r="O8" s="10">
        <v>1362.2</v>
      </c>
      <c r="P8" s="10">
        <v>1930.19</v>
      </c>
      <c r="Q8" s="10">
        <v>1889.8</v>
      </c>
      <c r="R8" s="10">
        <f t="shared" si="2"/>
        <v>5182.1900000000005</v>
      </c>
      <c r="S8" s="7">
        <f t="shared" si="3"/>
        <v>0.10397429268673407</v>
      </c>
      <c r="T8" s="10">
        <v>1112.08</v>
      </c>
      <c r="U8" s="10">
        <v>1033.52</v>
      </c>
      <c r="V8" s="10">
        <v>941.5</v>
      </c>
      <c r="W8" s="10">
        <f t="shared" si="4"/>
        <v>3087.1</v>
      </c>
      <c r="X8" s="7">
        <f t="shared" si="5"/>
        <v>8.9486347035630118E-2</v>
      </c>
      <c r="Y8" s="7">
        <f t="shared" si="6"/>
        <v>9.7522815025988224E-2</v>
      </c>
      <c r="Z8" s="7">
        <v>9.607062954858471E-2</v>
      </c>
      <c r="AA8" s="31">
        <f t="shared" si="7"/>
        <v>1.4521854774035142E-3</v>
      </c>
      <c r="AB8" s="7"/>
      <c r="AC8" s="7"/>
    </row>
    <row r="9" spans="1:29" x14ac:dyDescent="0.35">
      <c r="I9" t="s">
        <v>38</v>
      </c>
      <c r="J9" s="29">
        <v>14.75</v>
      </c>
      <c r="K9" s="10">
        <v>16.75</v>
      </c>
      <c r="L9" s="10">
        <v>32</v>
      </c>
      <c r="M9" s="10">
        <f t="shared" si="0"/>
        <v>63.5</v>
      </c>
      <c r="N9" s="7">
        <f t="shared" si="1"/>
        <v>1.5863023430539702E-2</v>
      </c>
      <c r="O9" s="10">
        <v>729.96</v>
      </c>
      <c r="P9" s="10">
        <v>740.03</v>
      </c>
      <c r="Q9" s="10">
        <v>858.43</v>
      </c>
      <c r="R9" s="10">
        <f t="shared" si="2"/>
        <v>2328.42</v>
      </c>
      <c r="S9" s="7">
        <f t="shared" si="3"/>
        <v>4.6716894320286466E-2</v>
      </c>
      <c r="T9" s="10">
        <v>216.92</v>
      </c>
      <c r="U9" s="10">
        <v>206.67</v>
      </c>
      <c r="V9" s="10">
        <v>208.75</v>
      </c>
      <c r="W9" s="10">
        <f t="shared" si="4"/>
        <v>632.33999999999992</v>
      </c>
      <c r="X9" s="7">
        <f t="shared" si="5"/>
        <v>1.8329758247063697E-2</v>
      </c>
      <c r="Y9" s="7">
        <f t="shared" si="6"/>
        <v>4.2212150427650655E-2</v>
      </c>
      <c r="Z9" s="7">
        <v>4.0912713928477007E-2</v>
      </c>
      <c r="AA9" s="30">
        <f t="shared" si="7"/>
        <v>1.2994364991736479E-3</v>
      </c>
      <c r="AB9" s="7"/>
      <c r="AC9" s="7"/>
    </row>
    <row r="10" spans="1:29" x14ac:dyDescent="0.35">
      <c r="A10" s="3" t="s">
        <v>39</v>
      </c>
      <c r="B10" s="5" t="s">
        <v>20</v>
      </c>
      <c r="C10" s="5" t="s">
        <v>21</v>
      </c>
      <c r="D10" s="5" t="s">
        <v>22</v>
      </c>
      <c r="E10" s="5" t="s">
        <v>23</v>
      </c>
      <c r="F10" s="5" t="s">
        <v>24</v>
      </c>
      <c r="G10" s="5" t="s">
        <v>25</v>
      </c>
      <c r="I10" t="s">
        <v>40</v>
      </c>
      <c r="J10" s="29">
        <v>8.25</v>
      </c>
      <c r="K10" s="10">
        <v>20.75</v>
      </c>
      <c r="L10" s="10">
        <v>20.75</v>
      </c>
      <c r="M10" s="10">
        <f t="shared" si="0"/>
        <v>49.75</v>
      </c>
      <c r="N10" s="7">
        <f t="shared" si="1"/>
        <v>1.2428116782194491E-2</v>
      </c>
      <c r="O10" s="10">
        <v>412.5</v>
      </c>
      <c r="P10" s="10">
        <v>299.5</v>
      </c>
      <c r="Q10" s="10">
        <v>497.95</v>
      </c>
      <c r="R10" s="10">
        <f t="shared" si="2"/>
        <v>1209.95</v>
      </c>
      <c r="S10" s="7">
        <f t="shared" si="3"/>
        <v>2.427616421557563E-2</v>
      </c>
      <c r="T10" s="10">
        <v>138</v>
      </c>
      <c r="U10" s="10">
        <v>122.38</v>
      </c>
      <c r="V10" s="10">
        <v>109.46666667</v>
      </c>
      <c r="W10" s="10">
        <f t="shared" si="4"/>
        <v>369.84666666999999</v>
      </c>
      <c r="X10" s="7">
        <f t="shared" si="5"/>
        <v>1.0720814733440004E-2</v>
      </c>
      <c r="Y10" s="7">
        <f t="shared" si="6"/>
        <v>2.2413591998130734E-2</v>
      </c>
      <c r="Z10" s="7">
        <v>2.0394945541075571E-2</v>
      </c>
      <c r="AA10" s="30">
        <f t="shared" si="7"/>
        <v>2.0186464570551635E-3</v>
      </c>
      <c r="AB10" s="7"/>
      <c r="AC10" s="7"/>
    </row>
    <row r="11" spans="1:29" x14ac:dyDescent="0.35">
      <c r="A11" s="1" t="s">
        <v>41</v>
      </c>
      <c r="B11" s="17">
        <v>9307</v>
      </c>
      <c r="C11" s="19">
        <v>14490.5</v>
      </c>
      <c r="D11" s="13">
        <v>6269</v>
      </c>
      <c r="E11" s="4">
        <v>16144.5</v>
      </c>
      <c r="F11" s="13">
        <v>6398</v>
      </c>
      <c r="G11" s="4">
        <v>16866.5</v>
      </c>
      <c r="I11" t="s">
        <v>42</v>
      </c>
      <c r="J11" s="29">
        <v>93.89</v>
      </c>
      <c r="K11" s="10">
        <v>89.67</v>
      </c>
      <c r="L11" s="10">
        <v>79.291666667000001</v>
      </c>
      <c r="M11" s="10">
        <f t="shared" si="0"/>
        <v>262.85166666700002</v>
      </c>
      <c r="N11" s="7">
        <f t="shared" si="1"/>
        <v>6.5663340899134379E-2</v>
      </c>
      <c r="O11" s="10">
        <v>282.58</v>
      </c>
      <c r="P11" s="10">
        <v>273.54000000000002</v>
      </c>
      <c r="Q11" s="10">
        <v>255.3</v>
      </c>
      <c r="R11" s="10">
        <f t="shared" si="2"/>
        <v>811.42000000000007</v>
      </c>
      <c r="S11" s="7">
        <f t="shared" si="3"/>
        <v>1.6280148078682902E-2</v>
      </c>
      <c r="T11" s="10">
        <v>575.20000000000005</v>
      </c>
      <c r="U11" s="10">
        <v>512.83000000000004</v>
      </c>
      <c r="V11" s="10">
        <v>464.5</v>
      </c>
      <c r="W11" s="10">
        <f t="shared" si="4"/>
        <v>1552.5300000000002</v>
      </c>
      <c r="X11" s="7">
        <f t="shared" si="5"/>
        <v>4.5003478463032244E-2</v>
      </c>
      <c r="Y11" s="7">
        <f t="shared" si="6"/>
        <v>2.2654633879945516E-2</v>
      </c>
      <c r="Z11" s="7">
        <v>2.3209546680547737E-2</v>
      </c>
      <c r="AA11" s="31">
        <f t="shared" si="7"/>
        <v>-5.5491280060222109E-4</v>
      </c>
      <c r="AB11" s="7"/>
      <c r="AC11" s="7"/>
    </row>
    <row r="12" spans="1:29" x14ac:dyDescent="0.35">
      <c r="A12" s="1" t="s">
        <v>43</v>
      </c>
      <c r="B12" s="17">
        <v>18</v>
      </c>
      <c r="C12" s="19">
        <v>28</v>
      </c>
      <c r="D12" s="13">
        <v>11</v>
      </c>
      <c r="E12" s="4">
        <v>12.5</v>
      </c>
      <c r="F12" s="13">
        <v>41</v>
      </c>
      <c r="G12" s="4">
        <v>56.5</v>
      </c>
      <c r="I12" t="s">
        <v>44</v>
      </c>
      <c r="J12" s="29">
        <v>13.19</v>
      </c>
      <c r="K12" s="10">
        <v>11.5</v>
      </c>
      <c r="L12" s="10">
        <v>24.375</v>
      </c>
      <c r="M12" s="10">
        <f t="shared" si="0"/>
        <v>49.064999999999998</v>
      </c>
      <c r="N12" s="7">
        <f t="shared" si="1"/>
        <v>1.2256995978258746E-2</v>
      </c>
      <c r="O12" s="10">
        <v>139.41999999999999</v>
      </c>
      <c r="P12" s="10">
        <v>188.02</v>
      </c>
      <c r="Q12" s="10">
        <v>188.49</v>
      </c>
      <c r="R12" s="10">
        <f t="shared" si="2"/>
        <v>515.93000000000006</v>
      </c>
      <c r="S12" s="7">
        <f t="shared" si="3"/>
        <v>1.0351503288352357E-2</v>
      </c>
      <c r="T12" s="10">
        <v>266.58</v>
      </c>
      <c r="U12" s="10">
        <v>298.85000000000002</v>
      </c>
      <c r="V12" s="10">
        <v>328.25</v>
      </c>
      <c r="W12" s="10">
        <f t="shared" si="4"/>
        <v>893.68000000000006</v>
      </c>
      <c r="X12" s="7">
        <f t="shared" si="5"/>
        <v>2.5905269871012254E-2</v>
      </c>
      <c r="Y12" s="7">
        <f t="shared" si="6"/>
        <v>1.1319740886475992E-2</v>
      </c>
      <c r="Z12" s="7">
        <v>1.0705986864930515E-2</v>
      </c>
      <c r="AA12" s="31">
        <f t="shared" si="7"/>
        <v>6.1375402154547655E-4</v>
      </c>
      <c r="AB12" s="7"/>
      <c r="AC12" s="7"/>
    </row>
    <row r="13" spans="1:29" x14ac:dyDescent="0.35">
      <c r="A13" s="1" t="s">
        <v>45</v>
      </c>
      <c r="B13" s="17">
        <v>114</v>
      </c>
      <c r="C13" s="19">
        <v>57</v>
      </c>
      <c r="D13" s="13">
        <v>104</v>
      </c>
      <c r="E13" s="4">
        <v>52</v>
      </c>
      <c r="F13" s="13">
        <v>90</v>
      </c>
      <c r="G13" s="4">
        <v>45</v>
      </c>
      <c r="I13" t="s">
        <v>46</v>
      </c>
      <c r="J13" s="29">
        <v>263.5</v>
      </c>
      <c r="K13" s="10">
        <v>251.54</v>
      </c>
      <c r="L13" s="10">
        <v>227.25</v>
      </c>
      <c r="M13" s="10">
        <f t="shared" si="0"/>
        <v>742.29</v>
      </c>
      <c r="N13" s="7">
        <f t="shared" si="1"/>
        <v>0.18543249861819391</v>
      </c>
      <c r="O13" s="10">
        <v>4594.3500000000004</v>
      </c>
      <c r="P13" s="10">
        <v>5259.82</v>
      </c>
      <c r="Q13" s="10">
        <v>5793.8</v>
      </c>
      <c r="R13" s="10">
        <f t="shared" si="2"/>
        <v>15647.970000000001</v>
      </c>
      <c r="S13" s="7">
        <f t="shared" si="3"/>
        <v>0.31395734481623289</v>
      </c>
      <c r="T13" s="10">
        <v>2379.5500000000002</v>
      </c>
      <c r="U13" s="10">
        <v>2310.13</v>
      </c>
      <c r="V13" s="10">
        <v>2073.5833333</v>
      </c>
      <c r="W13" s="10">
        <f t="shared" si="4"/>
        <v>6763.2633333000003</v>
      </c>
      <c r="X13" s="7">
        <f t="shared" si="5"/>
        <v>0.19604798345924537</v>
      </c>
      <c r="Y13" s="7">
        <f t="shared" si="6"/>
        <v>0.29520939212857961</v>
      </c>
      <c r="Z13" s="7">
        <v>0.28838935746207084</v>
      </c>
      <c r="AA13" s="30">
        <f t="shared" si="7"/>
        <v>6.8200346665087674E-3</v>
      </c>
      <c r="AB13" s="7"/>
      <c r="AC13" s="7"/>
    </row>
    <row r="14" spans="1:29" x14ac:dyDescent="0.35">
      <c r="A14" s="1" t="s">
        <v>47</v>
      </c>
      <c r="B14" s="17">
        <v>1178</v>
      </c>
      <c r="C14" s="19">
        <v>589</v>
      </c>
      <c r="D14" s="13">
        <v>1309</v>
      </c>
      <c r="E14" s="4">
        <v>654.5</v>
      </c>
      <c r="F14" s="34">
        <v>1569</v>
      </c>
      <c r="G14" s="41">
        <v>784.5</v>
      </c>
      <c r="I14" t="s">
        <v>48</v>
      </c>
      <c r="J14" s="29">
        <v>89.5</v>
      </c>
      <c r="K14" s="10">
        <v>47.29</v>
      </c>
      <c r="L14" s="10">
        <v>35.833329999999997</v>
      </c>
      <c r="M14" s="10">
        <f t="shared" si="0"/>
        <v>172.62332999999998</v>
      </c>
      <c r="N14" s="7">
        <f t="shared" si="1"/>
        <v>4.3123274463744671E-2</v>
      </c>
      <c r="O14" s="10">
        <v>509.43</v>
      </c>
      <c r="P14" s="10">
        <v>565.54</v>
      </c>
      <c r="Q14" s="10">
        <v>604.79999999999995</v>
      </c>
      <c r="R14" s="10">
        <f t="shared" si="2"/>
        <v>1679.77</v>
      </c>
      <c r="S14" s="7">
        <f t="shared" si="3"/>
        <v>3.3702526851851294E-2</v>
      </c>
      <c r="T14" s="10">
        <v>564.41</v>
      </c>
      <c r="U14" s="10">
        <v>537.33000000000004</v>
      </c>
      <c r="V14" s="10">
        <v>437.91666666700002</v>
      </c>
      <c r="W14" s="10">
        <f t="shared" si="4"/>
        <v>1539.6566666670001</v>
      </c>
      <c r="X14" s="7">
        <f t="shared" si="5"/>
        <v>4.4630316733855285E-2</v>
      </c>
      <c r="Y14" s="7">
        <f t="shared" si="6"/>
        <v>3.5190991107140836E-2</v>
      </c>
      <c r="Z14" s="7">
        <v>3.5418255670025531E-2</v>
      </c>
      <c r="AA14" s="31">
        <f t="shared" si="7"/>
        <v>-2.2726456288469504E-4</v>
      </c>
      <c r="AB14" s="7"/>
      <c r="AC14" s="7"/>
    </row>
    <row r="15" spans="1:29" x14ac:dyDescent="0.35">
      <c r="A15" s="1" t="s">
        <v>49</v>
      </c>
      <c r="B15" s="17">
        <v>51</v>
      </c>
      <c r="C15" s="19">
        <v>25.5</v>
      </c>
      <c r="D15" s="13">
        <v>41</v>
      </c>
      <c r="E15" s="4">
        <v>20.5</v>
      </c>
      <c r="F15" s="13">
        <v>29</v>
      </c>
      <c r="G15" s="4">
        <v>14.5</v>
      </c>
      <c r="I15" t="s">
        <v>50</v>
      </c>
      <c r="J15" s="29">
        <v>143.13</v>
      </c>
      <c r="K15" s="10">
        <v>64.959999999999994</v>
      </c>
      <c r="L15" s="10">
        <v>95.25</v>
      </c>
      <c r="M15" s="10">
        <f t="shared" si="0"/>
        <v>303.33999999999997</v>
      </c>
      <c r="N15" s="7">
        <f t="shared" si="1"/>
        <v>7.5777787833384444E-2</v>
      </c>
      <c r="O15" s="10">
        <v>321.32</v>
      </c>
      <c r="P15" s="10">
        <v>401.86</v>
      </c>
      <c r="Q15" s="10">
        <v>377.43</v>
      </c>
      <c r="R15" s="10">
        <f t="shared" si="2"/>
        <v>1100.6100000000001</v>
      </c>
      <c r="S15" s="7">
        <f t="shared" si="3"/>
        <v>2.2082391088313315E-2</v>
      </c>
      <c r="T15" s="10">
        <v>602.03</v>
      </c>
      <c r="U15" s="10">
        <v>579.08000000000004</v>
      </c>
      <c r="V15" s="10">
        <v>629.83333330000005</v>
      </c>
      <c r="W15" s="10">
        <f t="shared" si="4"/>
        <v>1810.9433333000002</v>
      </c>
      <c r="X15" s="7">
        <f t="shared" si="5"/>
        <v>5.2494154250119725E-2</v>
      </c>
      <c r="Y15" s="7">
        <f t="shared" si="6"/>
        <v>2.897251892091075E-2</v>
      </c>
      <c r="Z15" s="7">
        <v>2.8657972205493924E-2</v>
      </c>
      <c r="AA15" s="31">
        <f t="shared" si="7"/>
        <v>3.1454671541682536E-4</v>
      </c>
      <c r="AB15" s="7"/>
      <c r="AC15" s="7"/>
    </row>
    <row r="16" spans="1:29" x14ac:dyDescent="0.35">
      <c r="B16" s="18"/>
      <c r="C16" s="20">
        <f>SUM(C11:C15)</f>
        <v>15190</v>
      </c>
      <c r="E16" s="6">
        <f>SUM(E11:E15)</f>
        <v>16884</v>
      </c>
      <c r="F16" s="13"/>
      <c r="G16" s="6">
        <f>SUM(G11:G15)</f>
        <v>17767</v>
      </c>
      <c r="I16" t="s">
        <v>51</v>
      </c>
      <c r="J16" s="29">
        <v>130.52000000000001</v>
      </c>
      <c r="K16" s="10">
        <v>73.92</v>
      </c>
      <c r="L16" s="10">
        <v>92.625</v>
      </c>
      <c r="M16" s="10">
        <f t="shared" si="0"/>
        <v>297.065</v>
      </c>
      <c r="N16" s="7">
        <f t="shared" si="1"/>
        <v>7.4210221344776006E-2</v>
      </c>
      <c r="O16" s="10">
        <v>1204.42</v>
      </c>
      <c r="P16" s="10">
        <v>1541.55</v>
      </c>
      <c r="Q16" s="10">
        <v>1744.4</v>
      </c>
      <c r="R16" s="10">
        <f t="shared" si="2"/>
        <v>4490.3700000000008</v>
      </c>
      <c r="S16" s="7">
        <f t="shared" si="3"/>
        <v>9.0093772063882277E-2</v>
      </c>
      <c r="T16" s="10">
        <v>835.26</v>
      </c>
      <c r="U16" s="10">
        <v>806.15</v>
      </c>
      <c r="V16" s="10">
        <v>682.56428600000004</v>
      </c>
      <c r="W16" s="10">
        <f t="shared" si="4"/>
        <v>2323.9742859999997</v>
      </c>
      <c r="X16" s="7">
        <f t="shared" si="5"/>
        <v>6.7365478753158847E-2</v>
      </c>
      <c r="Y16" s="7">
        <f t="shared" si="6"/>
        <v>8.7369002326435477E-2</v>
      </c>
      <c r="Z16" s="7">
        <v>8.3118088839154725E-2</v>
      </c>
      <c r="AA16" s="31">
        <f t="shared" si="7"/>
        <v>4.2509134872807525E-3</v>
      </c>
      <c r="AB16" s="7"/>
      <c r="AC16" s="7"/>
    </row>
    <row r="17" spans="1:29" x14ac:dyDescent="0.35">
      <c r="F17" s="4"/>
      <c r="G17" s="4"/>
      <c r="I17" t="s">
        <v>52</v>
      </c>
      <c r="J17" s="29">
        <v>121.13</v>
      </c>
      <c r="K17" s="10">
        <v>100.67</v>
      </c>
      <c r="L17" s="10">
        <v>73.875</v>
      </c>
      <c r="M17" s="10">
        <f t="shared" si="0"/>
        <v>295.67500000000001</v>
      </c>
      <c r="N17" s="7">
        <f t="shared" si="1"/>
        <v>7.3862983509052377E-2</v>
      </c>
      <c r="O17" s="10">
        <v>315.55</v>
      </c>
      <c r="P17" s="10">
        <v>242.61</v>
      </c>
      <c r="Q17" s="10">
        <v>230.4</v>
      </c>
      <c r="R17" s="10">
        <f t="shared" si="2"/>
        <v>788.56000000000006</v>
      </c>
      <c r="S17" s="7">
        <f t="shared" si="3"/>
        <v>1.5821490188713847E-2</v>
      </c>
      <c r="T17" s="10">
        <v>464.42</v>
      </c>
      <c r="U17" s="10">
        <v>534.41999999999996</v>
      </c>
      <c r="V17" s="10">
        <v>597.25</v>
      </c>
      <c r="W17" s="10">
        <f t="shared" si="4"/>
        <v>1596.09</v>
      </c>
      <c r="X17" s="7">
        <f t="shared" si="5"/>
        <v>4.6266160357649209E-2</v>
      </c>
      <c r="Y17" s="7">
        <f t="shared" si="6"/>
        <v>2.3147873029194466E-2</v>
      </c>
      <c r="Z17" s="7">
        <v>2.4358497407657061E-2</v>
      </c>
      <c r="AA17" s="30">
        <f t="shared" si="7"/>
        <v>-1.210624378462595E-3</v>
      </c>
      <c r="AB17" s="7"/>
      <c r="AC17" s="7"/>
    </row>
    <row r="18" spans="1:29" x14ac:dyDescent="0.35">
      <c r="F18" s="4"/>
      <c r="G18" s="4"/>
      <c r="I18" t="s">
        <v>53</v>
      </c>
      <c r="J18" s="29">
        <v>4.33</v>
      </c>
      <c r="K18" s="10">
        <v>4.75</v>
      </c>
      <c r="L18" s="10">
        <v>1</v>
      </c>
      <c r="M18" s="10">
        <f t="shared" si="0"/>
        <v>10.08</v>
      </c>
      <c r="N18" s="7">
        <f t="shared" si="1"/>
        <v>2.5180988374777983E-3</v>
      </c>
      <c r="O18" s="10">
        <v>339.18</v>
      </c>
      <c r="P18" s="10">
        <v>374.24</v>
      </c>
      <c r="Q18" s="10">
        <v>371.98</v>
      </c>
      <c r="R18" s="10">
        <f t="shared" si="2"/>
        <v>1085.4000000000001</v>
      </c>
      <c r="S18" s="7">
        <f t="shared" si="3"/>
        <v>2.1777221074908707E-2</v>
      </c>
      <c r="T18" s="10">
        <v>216.87</v>
      </c>
      <c r="U18" s="10">
        <v>319.92</v>
      </c>
      <c r="V18" s="10">
        <v>279.98571399999997</v>
      </c>
      <c r="W18" s="10">
        <f t="shared" si="4"/>
        <v>816.77571399999988</v>
      </c>
      <c r="X18" s="7">
        <f t="shared" si="5"/>
        <v>2.3676030900611759E-2</v>
      </c>
      <c r="Y18" s="7">
        <f t="shared" si="6"/>
        <v>1.9946249342450768E-2</v>
      </c>
      <c r="Z18" s="7">
        <v>2.0349986424599651E-2</v>
      </c>
      <c r="AA18" s="31">
        <f t="shared" si="7"/>
        <v>-4.0373708214888268E-4</v>
      </c>
      <c r="AB18" s="7"/>
      <c r="AC18" s="7"/>
    </row>
    <row r="19" spans="1:29" x14ac:dyDescent="0.35">
      <c r="A19" s="3" t="s">
        <v>54</v>
      </c>
      <c r="B19" s="5" t="s">
        <v>55</v>
      </c>
      <c r="C19" s="5" t="s">
        <v>56</v>
      </c>
      <c r="D19" s="5" t="s">
        <v>57</v>
      </c>
      <c r="F19" s="4"/>
      <c r="G19" s="4"/>
      <c r="I19" t="s">
        <v>58</v>
      </c>
      <c r="J19" s="29">
        <v>2</v>
      </c>
      <c r="K19" s="10">
        <v>2.25</v>
      </c>
      <c r="L19" s="10">
        <v>3.75</v>
      </c>
      <c r="M19" s="10">
        <f t="shared" si="0"/>
        <v>8</v>
      </c>
      <c r="N19" s="7">
        <f t="shared" si="1"/>
        <v>1.9984911408553953E-3</v>
      </c>
      <c r="O19" s="10">
        <v>2.5</v>
      </c>
      <c r="P19" s="10">
        <v>2</v>
      </c>
      <c r="Q19" s="10">
        <v>3</v>
      </c>
      <c r="R19" s="10">
        <f t="shared" si="2"/>
        <v>7.5</v>
      </c>
      <c r="S19" s="7">
        <f t="shared" si="3"/>
        <v>1.5047831035730171E-4</v>
      </c>
      <c r="T19" s="10">
        <v>31</v>
      </c>
      <c r="U19" s="10">
        <v>30</v>
      </c>
      <c r="V19" s="10">
        <v>52</v>
      </c>
      <c r="W19" s="10">
        <f t="shared" si="4"/>
        <v>113</v>
      </c>
      <c r="X19" s="7">
        <f t="shared" si="5"/>
        <v>3.275552205962296E-3</v>
      </c>
      <c r="Y19" s="7">
        <f t="shared" si="6"/>
        <v>4.9153328818736085E-4</v>
      </c>
      <c r="Z19" s="7">
        <v>3.9135836037458696E-4</v>
      </c>
      <c r="AA19" s="30">
        <f t="shared" si="7"/>
        <v>1.001749278127739E-4</v>
      </c>
      <c r="AB19" s="7"/>
      <c r="AC19" s="7"/>
    </row>
    <row r="20" spans="1:29" x14ac:dyDescent="0.35">
      <c r="A20" s="1" t="s">
        <v>41</v>
      </c>
      <c r="B20" s="17">
        <v>3497</v>
      </c>
      <c r="C20" s="13">
        <v>3277</v>
      </c>
      <c r="D20" s="13">
        <v>3201</v>
      </c>
      <c r="E20" s="5"/>
      <c r="F20" s="6"/>
      <c r="G20" s="6"/>
      <c r="I20" t="s">
        <v>59</v>
      </c>
      <c r="J20" s="29">
        <v>6.8</v>
      </c>
      <c r="K20" s="10">
        <v>3.5</v>
      </c>
      <c r="L20" s="10">
        <v>8.25</v>
      </c>
      <c r="M20" s="10">
        <f t="shared" si="0"/>
        <v>18.55</v>
      </c>
      <c r="N20" s="7">
        <f t="shared" si="1"/>
        <v>4.6340013328584487E-3</v>
      </c>
      <c r="O20" s="10">
        <v>1</v>
      </c>
      <c r="P20" s="10">
        <v>4.2</v>
      </c>
      <c r="Q20" s="10">
        <v>0</v>
      </c>
      <c r="R20" s="10">
        <f t="shared" si="2"/>
        <v>5.2</v>
      </c>
      <c r="S20" s="7">
        <f t="shared" si="3"/>
        <v>1.0433162851439586E-4</v>
      </c>
      <c r="T20" s="10">
        <v>40.5</v>
      </c>
      <c r="U20" s="10">
        <v>42.33</v>
      </c>
      <c r="V20" s="10">
        <v>14.5</v>
      </c>
      <c r="W20" s="10">
        <f t="shared" si="4"/>
        <v>97.33</v>
      </c>
      <c r="X20" s="7">
        <f t="shared" si="5"/>
        <v>2.821322975277082E-3</v>
      </c>
      <c r="Y20" s="7">
        <f t="shared" si="6"/>
        <v>6.9314816628693549E-4</v>
      </c>
      <c r="Z20" s="7">
        <v>6.5936923716140286E-4</v>
      </c>
      <c r="AA20" s="31">
        <f t="shared" si="7"/>
        <v>3.377892912553263E-5</v>
      </c>
      <c r="AB20" s="7"/>
      <c r="AC20" s="7"/>
    </row>
    <row r="21" spans="1:29" x14ac:dyDescent="0.35">
      <c r="A21" s="1" t="s">
        <v>43</v>
      </c>
      <c r="B21" s="17">
        <v>76</v>
      </c>
      <c r="C21" s="13">
        <v>89</v>
      </c>
      <c r="D21" s="13">
        <v>88</v>
      </c>
      <c r="E21" s="4"/>
      <c r="I21" t="s">
        <v>60</v>
      </c>
      <c r="J21" s="29">
        <v>27.25</v>
      </c>
      <c r="K21" s="10">
        <v>45.88</v>
      </c>
      <c r="L21" s="10">
        <v>46.375</v>
      </c>
      <c r="M21" s="10">
        <f t="shared" si="0"/>
        <v>119.505</v>
      </c>
      <c r="N21" s="7">
        <f t="shared" si="1"/>
        <v>2.9853710473490502E-2</v>
      </c>
      <c r="O21" s="10">
        <v>1203.99</v>
      </c>
      <c r="P21" s="10">
        <v>1394.17</v>
      </c>
      <c r="Q21" s="10">
        <v>1311.6</v>
      </c>
      <c r="R21" s="10">
        <f t="shared" si="2"/>
        <v>3909.7599999999998</v>
      </c>
      <c r="S21" s="7">
        <f t="shared" si="3"/>
        <v>7.8444543827008523E-2</v>
      </c>
      <c r="T21" s="10">
        <v>818.58</v>
      </c>
      <c r="U21" s="10">
        <v>724.28</v>
      </c>
      <c r="V21" s="10">
        <v>685.03333299999997</v>
      </c>
      <c r="W21" s="10">
        <f t="shared" si="4"/>
        <v>2227.893333</v>
      </c>
      <c r="X21" s="7">
        <f t="shared" si="5"/>
        <v>6.4580362137671168E-2</v>
      </c>
      <c r="Y21" s="7">
        <f t="shared" si="6"/>
        <v>7.2892251407189856E-2</v>
      </c>
      <c r="Z21" s="7">
        <v>7.4582604319130275E-2</v>
      </c>
      <c r="AA21" s="30">
        <f t="shared" si="7"/>
        <v>-1.6903529119404181E-3</v>
      </c>
      <c r="AB21" s="7"/>
      <c r="AC21" s="7"/>
    </row>
    <row r="22" spans="1:29" x14ac:dyDescent="0.35">
      <c r="A22" s="1" t="s">
        <v>45</v>
      </c>
      <c r="B22" s="17">
        <v>2245</v>
      </c>
      <c r="C22" s="13">
        <v>2139</v>
      </c>
      <c r="D22" s="13">
        <v>2097</v>
      </c>
      <c r="E22" s="4"/>
      <c r="J22" s="11">
        <f>SUM(J2:J21)</f>
        <v>1456.7500000000002</v>
      </c>
      <c r="K22" s="11">
        <f>SUM(K2:K21)</f>
        <v>1521.2700000000002</v>
      </c>
      <c r="L22" s="11">
        <f>SUM(L2:L21)</f>
        <v>1024.9999966640003</v>
      </c>
      <c r="M22" s="11">
        <f>SUM(J22:L22)</f>
        <v>4003.0199966640007</v>
      </c>
      <c r="N22" s="12">
        <f t="shared" si="1"/>
        <v>1</v>
      </c>
      <c r="O22" s="11">
        <f>SUM(O2:O21)</f>
        <v>15190.029999999999</v>
      </c>
      <c r="P22" s="11">
        <f>SUM(P2:P21)</f>
        <v>16884.02</v>
      </c>
      <c r="Q22" s="11">
        <f>SUM(Q2:Q21)</f>
        <v>17767.019999999997</v>
      </c>
      <c r="R22" s="11">
        <f>SUM(R2:R21)</f>
        <v>49841.07</v>
      </c>
      <c r="S22" s="12">
        <f>P22/P$22</f>
        <v>1</v>
      </c>
      <c r="T22" s="11">
        <f>SUM(T2:T21)</f>
        <v>12052.000000000002</v>
      </c>
      <c r="U22" s="11">
        <f>SUM(U2:U21)</f>
        <v>11520.000000000002</v>
      </c>
      <c r="V22" s="11">
        <f>SUM(V2:V21)</f>
        <v>10925.999999607002</v>
      </c>
      <c r="W22" s="11">
        <f>SUM(W2:W21)</f>
        <v>34497.999999607004</v>
      </c>
      <c r="X22" s="12">
        <f t="shared" si="5"/>
        <v>1</v>
      </c>
      <c r="Y22" s="12">
        <f t="shared" si="6"/>
        <v>1</v>
      </c>
      <c r="Z22" s="7"/>
    </row>
    <row r="23" spans="1:29" x14ac:dyDescent="0.35">
      <c r="A23" s="1" t="s">
        <v>47</v>
      </c>
      <c r="B23" s="17">
        <v>5424</v>
      </c>
      <c r="C23" s="13">
        <v>5405</v>
      </c>
      <c r="D23" s="13">
        <v>5231</v>
      </c>
      <c r="E23" s="4"/>
      <c r="F23" s="5"/>
      <c r="G23" s="5"/>
    </row>
    <row r="24" spans="1:29" x14ac:dyDescent="0.35">
      <c r="A24" s="1" t="s">
        <v>49</v>
      </c>
      <c r="B24" s="17">
        <v>810</v>
      </c>
      <c r="C24" s="13">
        <v>610</v>
      </c>
      <c r="D24" s="13">
        <v>309</v>
      </c>
      <c r="E24" s="4"/>
      <c r="F24" s="4"/>
      <c r="G24" s="4"/>
    </row>
    <row r="25" spans="1:29" x14ac:dyDescent="0.35">
      <c r="B25" s="14">
        <f>SUM(B20:B24)</f>
        <v>12052</v>
      </c>
      <c r="C25" s="14">
        <f>SUM(C20:C24)</f>
        <v>11520</v>
      </c>
      <c r="D25" s="14">
        <f>SUM(D20:D24)</f>
        <v>10926</v>
      </c>
      <c r="E25" s="4"/>
      <c r="F25" s="4"/>
      <c r="G25" s="4"/>
      <c r="I25" s="8" t="s">
        <v>61</v>
      </c>
      <c r="J25" s="9" t="s">
        <v>62</v>
      </c>
      <c r="K25" s="9" t="s">
        <v>63</v>
      </c>
      <c r="L25" s="9" t="s">
        <v>64</v>
      </c>
      <c r="M25" s="9" t="s">
        <v>63</v>
      </c>
      <c r="N25" s="9" t="s">
        <v>65</v>
      </c>
      <c r="O25" s="25" t="s">
        <v>63</v>
      </c>
      <c r="P25" s="9" t="s">
        <v>66</v>
      </c>
      <c r="Q25" s="25" t="s">
        <v>63</v>
      </c>
      <c r="R25" s="9" t="s">
        <v>67</v>
      </c>
      <c r="S25" s="9" t="s">
        <v>63</v>
      </c>
      <c r="T25" s="9" t="s">
        <v>68</v>
      </c>
      <c r="U25" s="9" t="s">
        <v>63</v>
      </c>
      <c r="V25" s="9" t="s">
        <v>69</v>
      </c>
      <c r="W25" s="9" t="s">
        <v>63</v>
      </c>
      <c r="X25" s="9" t="s">
        <v>70</v>
      </c>
      <c r="Y25" s="9" t="s">
        <v>63</v>
      </c>
      <c r="Z25" s="43" t="s">
        <v>71</v>
      </c>
    </row>
    <row r="26" spans="1:29" x14ac:dyDescent="0.35">
      <c r="F26" s="4"/>
      <c r="G26" s="4"/>
      <c r="I26" t="s">
        <v>72</v>
      </c>
      <c r="J26" s="32">
        <v>0</v>
      </c>
      <c r="K26" s="24">
        <f t="shared" ref="K26:K45" si="8">J26*B$28</f>
        <v>0</v>
      </c>
      <c r="L26" s="23">
        <v>0</v>
      </c>
      <c r="M26" s="24">
        <f t="shared" ref="M26:M46" si="9">L26*B$29</f>
        <v>0</v>
      </c>
      <c r="N26" s="23">
        <v>0</v>
      </c>
      <c r="O26" s="24">
        <f t="shared" ref="O26:O46" si="10">N26*B$30</f>
        <v>0</v>
      </c>
      <c r="P26" s="35">
        <v>0</v>
      </c>
      <c r="Q26" s="24">
        <f t="shared" ref="Q26:Q46" si="11">P26*B$31</f>
        <v>0</v>
      </c>
      <c r="R26" s="35">
        <v>0</v>
      </c>
      <c r="S26" s="24">
        <f t="shared" ref="S26:S46" si="12">R26*B$32</f>
        <v>0</v>
      </c>
      <c r="T26" s="35">
        <v>0</v>
      </c>
      <c r="U26" s="24">
        <f t="shared" ref="U26:U46" si="13">T26*B$33</f>
        <v>0</v>
      </c>
      <c r="V26" s="35">
        <v>0</v>
      </c>
      <c r="W26" s="24">
        <f t="shared" ref="W26:W46" si="14">V26*B$34</f>
        <v>0</v>
      </c>
      <c r="X26" s="32">
        <v>0</v>
      </c>
      <c r="Y26" s="24">
        <f t="shared" ref="Y26:Y45" si="15">X26*B$35</f>
        <v>0</v>
      </c>
      <c r="Z26" s="24">
        <f>SUM(K26,M26,O26,Q26,S26,U26,W26,Y26)</f>
        <v>0</v>
      </c>
    </row>
    <row r="27" spans="1:29" x14ac:dyDescent="0.35">
      <c r="A27" s="3" t="s">
        <v>73</v>
      </c>
      <c r="B27" s="5" t="s">
        <v>74</v>
      </c>
      <c r="C27" s="5" t="s">
        <v>24</v>
      </c>
      <c r="D27" s="5" t="s">
        <v>63</v>
      </c>
      <c r="F27" s="4"/>
      <c r="G27" s="4"/>
      <c r="I27" t="s">
        <v>28</v>
      </c>
      <c r="J27" s="32">
        <v>22.055555500000001</v>
      </c>
      <c r="K27" s="24">
        <f t="shared" si="8"/>
        <v>77194.44425</v>
      </c>
      <c r="L27" s="23">
        <v>0</v>
      </c>
      <c r="M27" s="24">
        <f t="shared" si="9"/>
        <v>0</v>
      </c>
      <c r="N27" s="23">
        <v>0</v>
      </c>
      <c r="O27" s="24">
        <f t="shared" si="10"/>
        <v>0</v>
      </c>
      <c r="P27" s="35">
        <v>12.5</v>
      </c>
      <c r="Q27" s="24">
        <f t="shared" si="11"/>
        <v>12500</v>
      </c>
      <c r="R27" s="35">
        <v>0</v>
      </c>
      <c r="S27" s="24">
        <f t="shared" si="12"/>
        <v>0</v>
      </c>
      <c r="T27" s="35">
        <v>0</v>
      </c>
      <c r="U27" s="24">
        <f t="shared" si="13"/>
        <v>0</v>
      </c>
      <c r="V27" s="35">
        <v>0</v>
      </c>
      <c r="W27" s="24">
        <f t="shared" si="14"/>
        <v>0</v>
      </c>
      <c r="X27" s="32">
        <v>0</v>
      </c>
      <c r="Y27" s="24">
        <f t="shared" si="15"/>
        <v>0</v>
      </c>
      <c r="Z27" s="24">
        <f t="shared" ref="Z27:Z45" si="16">SUM(K27,M27,O27,Q27,S27,U27,W27,Y27)</f>
        <v>89694.44425</v>
      </c>
    </row>
    <row r="28" spans="1:29" x14ac:dyDescent="0.35">
      <c r="A28" s="2" t="s">
        <v>75</v>
      </c>
      <c r="B28" s="13">
        <v>3500</v>
      </c>
      <c r="C28" s="2">
        <v>478</v>
      </c>
      <c r="D28" s="21">
        <f>B28*C28</f>
        <v>1673000</v>
      </c>
      <c r="F28" s="4"/>
      <c r="G28" s="4"/>
      <c r="I28" t="s">
        <v>30</v>
      </c>
      <c r="J28" s="32">
        <v>15.5</v>
      </c>
      <c r="K28" s="24">
        <f t="shared" si="8"/>
        <v>54250</v>
      </c>
      <c r="L28" s="23">
        <v>1</v>
      </c>
      <c r="M28" s="24">
        <f t="shared" si="9"/>
        <v>5000</v>
      </c>
      <c r="N28" s="23">
        <v>0</v>
      </c>
      <c r="O28" s="24">
        <f t="shared" si="10"/>
        <v>0</v>
      </c>
      <c r="P28" s="35">
        <v>3</v>
      </c>
      <c r="Q28" s="24">
        <f t="shared" si="11"/>
        <v>3000</v>
      </c>
      <c r="R28" s="35">
        <v>3.5</v>
      </c>
      <c r="S28" s="24">
        <f t="shared" si="12"/>
        <v>10500</v>
      </c>
      <c r="T28" s="35">
        <v>1</v>
      </c>
      <c r="U28" s="24">
        <f t="shared" si="13"/>
        <v>3000</v>
      </c>
      <c r="V28" s="35">
        <v>0</v>
      </c>
      <c r="W28" s="24">
        <f t="shared" si="14"/>
        <v>0</v>
      </c>
      <c r="X28" s="32">
        <v>12</v>
      </c>
      <c r="Y28" s="24">
        <f t="shared" si="15"/>
        <v>1200</v>
      </c>
      <c r="Z28" s="24">
        <f t="shared" si="16"/>
        <v>76950</v>
      </c>
    </row>
    <row r="29" spans="1:29" x14ac:dyDescent="0.35">
      <c r="A29" s="2" t="s">
        <v>76</v>
      </c>
      <c r="B29" s="13">
        <v>5000</v>
      </c>
      <c r="C29" s="2">
        <v>6</v>
      </c>
      <c r="D29" s="21">
        <f t="shared" ref="D29:D35" si="17">B29*C29</f>
        <v>30000</v>
      </c>
      <c r="E29" s="6"/>
      <c r="F29" s="6"/>
      <c r="G29" s="6"/>
      <c r="I29" t="s">
        <v>32</v>
      </c>
      <c r="J29" s="32">
        <v>57.061111111000002</v>
      </c>
      <c r="K29" s="24">
        <f t="shared" si="8"/>
        <v>199713.88888850002</v>
      </c>
      <c r="L29" s="23">
        <v>1</v>
      </c>
      <c r="M29" s="24">
        <f t="shared" si="9"/>
        <v>5000</v>
      </c>
      <c r="N29" s="23">
        <v>0.5</v>
      </c>
      <c r="O29" s="24">
        <f t="shared" si="10"/>
        <v>2500</v>
      </c>
      <c r="P29" s="35">
        <v>16</v>
      </c>
      <c r="Q29" s="24">
        <f t="shared" si="11"/>
        <v>16000</v>
      </c>
      <c r="R29" s="35">
        <v>3.5</v>
      </c>
      <c r="S29" s="24">
        <f t="shared" si="12"/>
        <v>10500</v>
      </c>
      <c r="T29" s="35">
        <v>7.5</v>
      </c>
      <c r="U29" s="24">
        <f t="shared" si="13"/>
        <v>22500</v>
      </c>
      <c r="V29" s="35">
        <v>5</v>
      </c>
      <c r="W29" s="24">
        <f t="shared" si="14"/>
        <v>15000</v>
      </c>
      <c r="X29" s="32">
        <v>12</v>
      </c>
      <c r="Y29" s="24">
        <f t="shared" si="15"/>
        <v>1200</v>
      </c>
      <c r="Z29" s="24">
        <f t="shared" si="16"/>
        <v>272413.88888850005</v>
      </c>
    </row>
    <row r="30" spans="1:29" x14ac:dyDescent="0.35">
      <c r="A30" s="2" t="s">
        <v>77</v>
      </c>
      <c r="B30" s="13">
        <v>5000</v>
      </c>
      <c r="C30" s="2">
        <v>18</v>
      </c>
      <c r="D30" s="21">
        <f t="shared" si="17"/>
        <v>90000</v>
      </c>
      <c r="I30" t="s">
        <v>34</v>
      </c>
      <c r="J30" s="32">
        <v>22</v>
      </c>
      <c r="K30" s="24">
        <f t="shared" si="8"/>
        <v>77000</v>
      </c>
      <c r="L30" s="23">
        <v>0</v>
      </c>
      <c r="M30" s="24">
        <f t="shared" si="9"/>
        <v>0</v>
      </c>
      <c r="N30" s="23">
        <v>0</v>
      </c>
      <c r="O30" s="24">
        <f t="shared" si="10"/>
        <v>0</v>
      </c>
      <c r="P30" s="35">
        <v>7</v>
      </c>
      <c r="Q30" s="24">
        <f t="shared" si="11"/>
        <v>7000</v>
      </c>
      <c r="R30" s="35">
        <v>0</v>
      </c>
      <c r="S30" s="24">
        <f t="shared" si="12"/>
        <v>0</v>
      </c>
      <c r="T30" s="35">
        <v>0</v>
      </c>
      <c r="U30" s="24">
        <f t="shared" si="13"/>
        <v>0</v>
      </c>
      <c r="V30" s="35">
        <v>0</v>
      </c>
      <c r="W30" s="24">
        <f t="shared" si="14"/>
        <v>0</v>
      </c>
      <c r="X30" s="32">
        <v>0</v>
      </c>
      <c r="Y30" s="24">
        <f t="shared" si="15"/>
        <v>0</v>
      </c>
      <c r="Z30" s="24">
        <f t="shared" si="16"/>
        <v>84000</v>
      </c>
    </row>
    <row r="31" spans="1:29" x14ac:dyDescent="0.35">
      <c r="A31" s="2" t="s">
        <v>66</v>
      </c>
      <c r="B31" s="13">
        <v>1000</v>
      </c>
      <c r="C31" s="2">
        <v>200</v>
      </c>
      <c r="D31" s="21">
        <f t="shared" si="17"/>
        <v>200000</v>
      </c>
      <c r="I31" t="s">
        <v>36</v>
      </c>
      <c r="J31" s="32">
        <v>27.95</v>
      </c>
      <c r="K31" s="24">
        <f t="shared" si="8"/>
        <v>97825</v>
      </c>
      <c r="L31" s="23">
        <v>0</v>
      </c>
      <c r="M31" s="24">
        <f t="shared" si="9"/>
        <v>0</v>
      </c>
      <c r="N31" s="23">
        <v>0</v>
      </c>
      <c r="O31" s="24">
        <f t="shared" si="10"/>
        <v>0</v>
      </c>
      <c r="P31" s="35">
        <v>21.666666667000001</v>
      </c>
      <c r="Q31" s="24">
        <f t="shared" si="11"/>
        <v>21666.666667000001</v>
      </c>
      <c r="R31" s="35">
        <v>3</v>
      </c>
      <c r="S31" s="24">
        <f t="shared" si="12"/>
        <v>9000</v>
      </c>
      <c r="T31" s="35">
        <v>2</v>
      </c>
      <c r="U31" s="24">
        <f t="shared" si="13"/>
        <v>6000</v>
      </c>
      <c r="V31" s="35">
        <v>1</v>
      </c>
      <c r="W31" s="24">
        <f t="shared" si="14"/>
        <v>3000</v>
      </c>
      <c r="X31" s="32">
        <v>8</v>
      </c>
      <c r="Y31" s="24">
        <f t="shared" si="15"/>
        <v>800</v>
      </c>
      <c r="Z31" s="24">
        <f t="shared" si="16"/>
        <v>138291.66666699998</v>
      </c>
    </row>
    <row r="32" spans="1:29" x14ac:dyDescent="0.35">
      <c r="A32" s="2" t="s">
        <v>67</v>
      </c>
      <c r="B32" s="13">
        <v>3000</v>
      </c>
      <c r="C32" s="2">
        <v>49</v>
      </c>
      <c r="D32" s="21">
        <f t="shared" si="17"/>
        <v>147000</v>
      </c>
      <c r="I32" t="s">
        <v>37</v>
      </c>
      <c r="J32" s="32">
        <v>62.95</v>
      </c>
      <c r="K32" s="24">
        <f t="shared" si="8"/>
        <v>220325</v>
      </c>
      <c r="L32" s="23">
        <v>0</v>
      </c>
      <c r="M32" s="24">
        <f t="shared" si="9"/>
        <v>0</v>
      </c>
      <c r="N32" s="23">
        <v>0</v>
      </c>
      <c r="O32" s="24">
        <f t="shared" si="10"/>
        <v>0</v>
      </c>
      <c r="P32" s="35">
        <v>25.5</v>
      </c>
      <c r="Q32" s="24">
        <f t="shared" si="11"/>
        <v>25500</v>
      </c>
      <c r="R32" s="35">
        <v>1</v>
      </c>
      <c r="S32" s="24">
        <f t="shared" si="12"/>
        <v>3000</v>
      </c>
      <c r="T32" s="35">
        <v>20</v>
      </c>
      <c r="U32" s="24">
        <f t="shared" si="13"/>
        <v>60000</v>
      </c>
      <c r="V32" s="35">
        <v>0</v>
      </c>
      <c r="W32" s="24">
        <f t="shared" si="14"/>
        <v>0</v>
      </c>
      <c r="X32" s="32">
        <v>0</v>
      </c>
      <c r="Y32" s="24">
        <f t="shared" si="15"/>
        <v>0</v>
      </c>
      <c r="Z32" s="24">
        <f t="shared" si="16"/>
        <v>308825</v>
      </c>
    </row>
    <row r="33" spans="1:26" x14ac:dyDescent="0.35">
      <c r="A33" s="2" t="s">
        <v>68</v>
      </c>
      <c r="B33" s="13">
        <v>3000</v>
      </c>
      <c r="C33" s="2">
        <v>74</v>
      </c>
      <c r="D33" s="21">
        <f t="shared" si="17"/>
        <v>222000</v>
      </c>
      <c r="I33" t="s">
        <v>38</v>
      </c>
      <c r="J33" s="32">
        <v>5.977777777</v>
      </c>
      <c r="K33" s="24">
        <f t="shared" si="8"/>
        <v>20922.222219499999</v>
      </c>
      <c r="L33" s="23">
        <v>0</v>
      </c>
      <c r="M33" s="24">
        <f t="shared" si="9"/>
        <v>0</v>
      </c>
      <c r="N33" s="23">
        <v>0</v>
      </c>
      <c r="O33" s="24">
        <f t="shared" si="10"/>
        <v>0</v>
      </c>
      <c r="P33" s="35">
        <v>12</v>
      </c>
      <c r="Q33" s="24">
        <f t="shared" si="11"/>
        <v>12000</v>
      </c>
      <c r="R33" s="35">
        <v>0</v>
      </c>
      <c r="S33" s="24">
        <f t="shared" si="12"/>
        <v>0</v>
      </c>
      <c r="T33" s="35">
        <v>0</v>
      </c>
      <c r="U33" s="24">
        <f t="shared" si="13"/>
        <v>0</v>
      </c>
      <c r="V33" s="35">
        <v>0</v>
      </c>
      <c r="W33" s="24">
        <f t="shared" si="14"/>
        <v>0</v>
      </c>
      <c r="X33" s="32">
        <v>5</v>
      </c>
      <c r="Y33" s="24">
        <f t="shared" si="15"/>
        <v>500</v>
      </c>
      <c r="Z33" s="24">
        <f t="shared" si="16"/>
        <v>33422.222219499999</v>
      </c>
    </row>
    <row r="34" spans="1:26" x14ac:dyDescent="0.35">
      <c r="A34" s="2" t="s">
        <v>69</v>
      </c>
      <c r="B34" s="13">
        <v>3000</v>
      </c>
      <c r="C34" s="2">
        <v>26</v>
      </c>
      <c r="D34" s="21">
        <f t="shared" si="17"/>
        <v>78000</v>
      </c>
      <c r="I34" t="s">
        <v>40</v>
      </c>
      <c r="J34" s="32">
        <v>14</v>
      </c>
      <c r="K34" s="24">
        <f t="shared" si="8"/>
        <v>49000</v>
      </c>
      <c r="L34" s="23">
        <v>0</v>
      </c>
      <c r="M34" s="24">
        <f t="shared" si="9"/>
        <v>0</v>
      </c>
      <c r="N34" s="23">
        <v>0</v>
      </c>
      <c r="O34" s="24">
        <f t="shared" si="10"/>
        <v>0</v>
      </c>
      <c r="P34" s="35">
        <v>6</v>
      </c>
      <c r="Q34" s="24">
        <f t="shared" si="11"/>
        <v>6000</v>
      </c>
      <c r="R34" s="35">
        <v>0</v>
      </c>
      <c r="S34" s="24">
        <f t="shared" si="12"/>
        <v>0</v>
      </c>
      <c r="T34" s="35">
        <v>0</v>
      </c>
      <c r="U34" s="24">
        <f t="shared" si="13"/>
        <v>0</v>
      </c>
      <c r="V34" s="35">
        <v>0</v>
      </c>
      <c r="W34" s="24">
        <f t="shared" si="14"/>
        <v>0</v>
      </c>
      <c r="X34" s="32">
        <v>0</v>
      </c>
      <c r="Y34" s="24">
        <f t="shared" si="15"/>
        <v>0</v>
      </c>
      <c r="Z34" s="24">
        <f t="shared" si="16"/>
        <v>55000</v>
      </c>
    </row>
    <row r="35" spans="1:26" x14ac:dyDescent="0.35">
      <c r="A35" s="2" t="s">
        <v>70</v>
      </c>
      <c r="B35" s="2">
        <v>100</v>
      </c>
      <c r="C35" s="2">
        <v>156</v>
      </c>
      <c r="D35" s="21">
        <f t="shared" si="17"/>
        <v>15600</v>
      </c>
      <c r="I35" t="s">
        <v>42</v>
      </c>
      <c r="J35" s="32">
        <v>18.399999999999999</v>
      </c>
      <c r="K35" s="24">
        <f t="shared" si="8"/>
        <v>64399.999999999993</v>
      </c>
      <c r="L35" s="23">
        <v>0</v>
      </c>
      <c r="M35" s="24">
        <f t="shared" si="9"/>
        <v>0</v>
      </c>
      <c r="N35" s="23">
        <v>7.5</v>
      </c>
      <c r="O35" s="24">
        <f t="shared" si="10"/>
        <v>37500</v>
      </c>
      <c r="P35" s="35">
        <v>8</v>
      </c>
      <c r="Q35" s="24">
        <f t="shared" si="11"/>
        <v>8000</v>
      </c>
      <c r="R35" s="35">
        <v>9</v>
      </c>
      <c r="S35" s="24">
        <f t="shared" si="12"/>
        <v>27000</v>
      </c>
      <c r="T35" s="35">
        <v>3</v>
      </c>
      <c r="U35" s="24">
        <f t="shared" si="13"/>
        <v>9000</v>
      </c>
      <c r="V35" s="35">
        <v>2.5</v>
      </c>
      <c r="W35" s="24">
        <f t="shared" si="14"/>
        <v>7500</v>
      </c>
      <c r="X35" s="32">
        <v>0</v>
      </c>
      <c r="Y35" s="24">
        <f t="shared" si="15"/>
        <v>0</v>
      </c>
      <c r="Z35" s="24">
        <f t="shared" si="16"/>
        <v>153400</v>
      </c>
    </row>
    <row r="36" spans="1:26" x14ac:dyDescent="0.35">
      <c r="D36" s="22">
        <f>SUM(D28:D35)</f>
        <v>2455600</v>
      </c>
      <c r="I36" t="s">
        <v>44</v>
      </c>
      <c r="J36" s="32">
        <v>5.25</v>
      </c>
      <c r="K36" s="24">
        <f t="shared" si="8"/>
        <v>18375</v>
      </c>
      <c r="L36" s="23">
        <v>0</v>
      </c>
      <c r="M36" s="24">
        <f t="shared" si="9"/>
        <v>0</v>
      </c>
      <c r="N36" s="23">
        <v>0</v>
      </c>
      <c r="O36" s="24">
        <f t="shared" si="10"/>
        <v>0</v>
      </c>
      <c r="P36" s="35">
        <v>3</v>
      </c>
      <c r="Q36" s="24">
        <f t="shared" si="11"/>
        <v>3000</v>
      </c>
      <c r="R36" s="35">
        <v>0</v>
      </c>
      <c r="S36" s="24">
        <f t="shared" si="12"/>
        <v>0</v>
      </c>
      <c r="T36" s="35">
        <v>0</v>
      </c>
      <c r="U36" s="24">
        <f t="shared" si="13"/>
        <v>0</v>
      </c>
      <c r="V36" s="35">
        <v>0</v>
      </c>
      <c r="W36" s="24">
        <f t="shared" si="14"/>
        <v>0</v>
      </c>
      <c r="X36" s="32">
        <v>3</v>
      </c>
      <c r="Y36" s="24">
        <f t="shared" si="15"/>
        <v>300</v>
      </c>
      <c r="Z36" s="24">
        <f t="shared" si="16"/>
        <v>21675</v>
      </c>
    </row>
    <row r="37" spans="1:26" x14ac:dyDescent="0.35">
      <c r="I37" t="s">
        <v>46</v>
      </c>
      <c r="J37" s="32">
        <v>59.606400000000001</v>
      </c>
      <c r="K37" s="24">
        <f t="shared" si="8"/>
        <v>208622.4</v>
      </c>
      <c r="L37" s="23">
        <v>0</v>
      </c>
      <c r="M37" s="24">
        <f t="shared" si="9"/>
        <v>0</v>
      </c>
      <c r="N37" s="23">
        <v>3</v>
      </c>
      <c r="O37" s="24">
        <f t="shared" si="10"/>
        <v>15000</v>
      </c>
      <c r="P37" s="35">
        <v>37.375</v>
      </c>
      <c r="Q37" s="24">
        <f t="shared" si="11"/>
        <v>37375</v>
      </c>
      <c r="R37" s="35">
        <v>8.5</v>
      </c>
      <c r="S37" s="24">
        <f t="shared" si="12"/>
        <v>25500</v>
      </c>
      <c r="T37" s="35">
        <v>8.8332999999999995</v>
      </c>
      <c r="U37" s="24">
        <f t="shared" si="13"/>
        <v>26499.899999999998</v>
      </c>
      <c r="V37" s="35">
        <v>10.5</v>
      </c>
      <c r="W37" s="24">
        <f t="shared" si="14"/>
        <v>31500</v>
      </c>
      <c r="X37" s="32">
        <v>55</v>
      </c>
      <c r="Y37" s="24">
        <f t="shared" si="15"/>
        <v>5500</v>
      </c>
      <c r="Z37" s="24">
        <f t="shared" si="16"/>
        <v>349997.30000000005</v>
      </c>
    </row>
    <row r="38" spans="1:26" x14ac:dyDescent="0.35">
      <c r="A38" s="3" t="s">
        <v>78</v>
      </c>
      <c r="B38" s="5" t="s">
        <v>74</v>
      </c>
      <c r="C38" s="5" t="s">
        <v>24</v>
      </c>
      <c r="D38" s="5" t="s">
        <v>63</v>
      </c>
      <c r="I38" t="s">
        <v>48</v>
      </c>
      <c r="J38" s="32">
        <v>51.333333330000002</v>
      </c>
      <c r="K38" s="24">
        <f t="shared" si="8"/>
        <v>179666.66665500001</v>
      </c>
      <c r="L38" s="23">
        <v>0</v>
      </c>
      <c r="M38" s="24">
        <f t="shared" si="9"/>
        <v>0</v>
      </c>
      <c r="N38" s="23">
        <v>1</v>
      </c>
      <c r="O38" s="24">
        <f t="shared" si="10"/>
        <v>5000</v>
      </c>
      <c r="P38" s="35">
        <v>5</v>
      </c>
      <c r="Q38" s="24">
        <f t="shared" si="11"/>
        <v>5000</v>
      </c>
      <c r="R38" s="35">
        <v>6</v>
      </c>
      <c r="S38" s="24">
        <f t="shared" si="12"/>
        <v>18000</v>
      </c>
      <c r="T38" s="35">
        <v>7</v>
      </c>
      <c r="U38" s="24">
        <f t="shared" si="13"/>
        <v>21000</v>
      </c>
      <c r="V38" s="35">
        <v>5</v>
      </c>
      <c r="W38" s="24">
        <f t="shared" si="14"/>
        <v>15000</v>
      </c>
      <c r="X38" s="32">
        <v>6</v>
      </c>
      <c r="Y38" s="24">
        <f t="shared" si="15"/>
        <v>600</v>
      </c>
      <c r="Z38" s="24">
        <f t="shared" si="16"/>
        <v>244266.66665500001</v>
      </c>
    </row>
    <row r="39" spans="1:26" x14ac:dyDescent="0.35">
      <c r="A39" s="2" t="s">
        <v>79</v>
      </c>
      <c r="B39" s="13">
        <v>3000</v>
      </c>
      <c r="C39" s="2">
        <v>83</v>
      </c>
      <c r="D39" s="21">
        <f>B39*C39</f>
        <v>249000</v>
      </c>
      <c r="I39" t="s">
        <v>50</v>
      </c>
      <c r="J39" s="32">
        <v>26.432539999999999</v>
      </c>
      <c r="K39" s="24">
        <f t="shared" si="8"/>
        <v>92513.89</v>
      </c>
      <c r="L39" s="23">
        <v>0</v>
      </c>
      <c r="M39" s="24">
        <f t="shared" si="9"/>
        <v>0</v>
      </c>
      <c r="N39" s="23">
        <v>4</v>
      </c>
      <c r="O39" s="24">
        <f t="shared" si="10"/>
        <v>20000</v>
      </c>
      <c r="P39" s="35">
        <v>3.5</v>
      </c>
      <c r="Q39" s="24">
        <f t="shared" si="11"/>
        <v>3500</v>
      </c>
      <c r="R39" s="35">
        <v>11.5</v>
      </c>
      <c r="S39" s="24">
        <f t="shared" si="12"/>
        <v>34500</v>
      </c>
      <c r="T39" s="35">
        <v>6.1666666670000003</v>
      </c>
      <c r="U39" s="24">
        <f t="shared" si="13"/>
        <v>18500.000001</v>
      </c>
      <c r="V39" s="35">
        <v>1</v>
      </c>
      <c r="W39" s="24">
        <f t="shared" si="14"/>
        <v>3000</v>
      </c>
      <c r="X39" s="32">
        <v>20</v>
      </c>
      <c r="Y39" s="24">
        <f t="shared" si="15"/>
        <v>2000</v>
      </c>
      <c r="Z39" s="24">
        <f t="shared" si="16"/>
        <v>174013.89000100002</v>
      </c>
    </row>
    <row r="40" spans="1:26" x14ac:dyDescent="0.35">
      <c r="A40" s="2" t="s">
        <v>80</v>
      </c>
      <c r="B40" s="2">
        <v>200</v>
      </c>
      <c r="C40" s="2">
        <v>83</v>
      </c>
      <c r="D40" s="21">
        <f>B40*C40</f>
        <v>16600</v>
      </c>
      <c r="I40" t="s">
        <v>51</v>
      </c>
      <c r="J40" s="32">
        <v>14.104699999999999</v>
      </c>
      <c r="K40" s="24">
        <f t="shared" si="8"/>
        <v>49366.45</v>
      </c>
      <c r="L40" s="23">
        <v>0</v>
      </c>
      <c r="M40" s="24">
        <f t="shared" si="9"/>
        <v>0</v>
      </c>
      <c r="N40" s="23">
        <v>0</v>
      </c>
      <c r="O40" s="24">
        <f t="shared" si="10"/>
        <v>0</v>
      </c>
      <c r="P40" s="35">
        <v>10.125</v>
      </c>
      <c r="Q40" s="24">
        <f t="shared" si="11"/>
        <v>10125</v>
      </c>
      <c r="R40" s="35">
        <v>1</v>
      </c>
      <c r="S40" s="24">
        <f t="shared" si="12"/>
        <v>3000</v>
      </c>
      <c r="T40" s="35">
        <v>11</v>
      </c>
      <c r="U40" s="24">
        <f t="shared" si="13"/>
        <v>33000</v>
      </c>
      <c r="V40" s="35">
        <v>1</v>
      </c>
      <c r="W40" s="24">
        <f t="shared" si="14"/>
        <v>3000</v>
      </c>
      <c r="X40" s="32">
        <v>31</v>
      </c>
      <c r="Y40" s="24">
        <f t="shared" si="15"/>
        <v>3100</v>
      </c>
      <c r="Z40" s="24">
        <f t="shared" si="16"/>
        <v>101591.45</v>
      </c>
    </row>
    <row r="41" spans="1:26" x14ac:dyDescent="0.35">
      <c r="D41" s="22">
        <f>SUM(D39:D40)</f>
        <v>265600</v>
      </c>
      <c r="I41" t="s">
        <v>52</v>
      </c>
      <c r="J41" s="32">
        <v>23.039683</v>
      </c>
      <c r="K41" s="24">
        <f t="shared" si="8"/>
        <v>80638.890499999994</v>
      </c>
      <c r="L41" s="23">
        <v>4</v>
      </c>
      <c r="M41" s="24">
        <f t="shared" si="9"/>
        <v>20000</v>
      </c>
      <c r="N41" s="23">
        <v>2</v>
      </c>
      <c r="O41" s="24">
        <f t="shared" si="10"/>
        <v>10000</v>
      </c>
      <c r="P41" s="35">
        <v>8.5</v>
      </c>
      <c r="Q41" s="24">
        <f t="shared" si="11"/>
        <v>8500</v>
      </c>
      <c r="R41" s="35">
        <v>2</v>
      </c>
      <c r="S41" s="24">
        <f t="shared" si="12"/>
        <v>6000</v>
      </c>
      <c r="T41" s="35">
        <v>2.5</v>
      </c>
      <c r="U41" s="24">
        <f t="shared" si="13"/>
        <v>7500</v>
      </c>
      <c r="V41" s="35">
        <v>0</v>
      </c>
      <c r="W41" s="24">
        <f t="shared" si="14"/>
        <v>0</v>
      </c>
      <c r="X41" s="32">
        <v>1</v>
      </c>
      <c r="Y41" s="24">
        <f t="shared" si="15"/>
        <v>100</v>
      </c>
      <c r="Z41" s="24">
        <f t="shared" si="16"/>
        <v>132738.89049999998</v>
      </c>
    </row>
    <row r="42" spans="1:26" x14ac:dyDescent="0.35">
      <c r="I42" t="s">
        <v>53</v>
      </c>
      <c r="J42" s="32">
        <v>20</v>
      </c>
      <c r="K42" s="24">
        <f t="shared" si="8"/>
        <v>70000</v>
      </c>
      <c r="L42" s="23">
        <v>0</v>
      </c>
      <c r="M42" s="24">
        <f t="shared" si="9"/>
        <v>0</v>
      </c>
      <c r="N42" s="23">
        <v>0</v>
      </c>
      <c r="O42" s="24">
        <f t="shared" si="10"/>
        <v>0</v>
      </c>
      <c r="P42" s="35">
        <v>1.5</v>
      </c>
      <c r="Q42" s="24">
        <f t="shared" si="11"/>
        <v>1500</v>
      </c>
      <c r="R42" s="35">
        <v>0</v>
      </c>
      <c r="S42" s="24">
        <f t="shared" si="12"/>
        <v>0</v>
      </c>
      <c r="T42" s="35">
        <v>2</v>
      </c>
      <c r="U42" s="24">
        <f t="shared" si="13"/>
        <v>6000</v>
      </c>
      <c r="V42" s="35">
        <v>0</v>
      </c>
      <c r="W42" s="24">
        <f t="shared" si="14"/>
        <v>0</v>
      </c>
      <c r="X42" s="32">
        <v>0</v>
      </c>
      <c r="Y42" s="24">
        <f t="shared" si="15"/>
        <v>0</v>
      </c>
      <c r="Z42" s="24">
        <f t="shared" si="16"/>
        <v>77500</v>
      </c>
    </row>
    <row r="43" spans="1:26" x14ac:dyDescent="0.35">
      <c r="A43" s="3" t="s">
        <v>81</v>
      </c>
      <c r="B43" s="5" t="s">
        <v>24</v>
      </c>
      <c r="C43" s="5" t="s">
        <v>25</v>
      </c>
      <c r="I43" t="s">
        <v>58</v>
      </c>
      <c r="J43" s="32">
        <v>1</v>
      </c>
      <c r="K43" s="24">
        <f t="shared" si="8"/>
        <v>3500</v>
      </c>
      <c r="L43" s="23">
        <v>0</v>
      </c>
      <c r="M43" s="24">
        <f t="shared" si="9"/>
        <v>0</v>
      </c>
      <c r="N43" s="23">
        <v>0</v>
      </c>
      <c r="O43" s="24">
        <f t="shared" si="10"/>
        <v>0</v>
      </c>
      <c r="P43" s="35">
        <v>1</v>
      </c>
      <c r="Q43" s="24">
        <f t="shared" si="11"/>
        <v>1000</v>
      </c>
      <c r="R43" s="35">
        <v>0</v>
      </c>
      <c r="S43" s="24">
        <f t="shared" si="12"/>
        <v>0</v>
      </c>
      <c r="T43" s="35">
        <v>1</v>
      </c>
      <c r="U43" s="24">
        <f t="shared" si="13"/>
        <v>3000</v>
      </c>
      <c r="V43" s="35">
        <v>0</v>
      </c>
      <c r="W43" s="24">
        <f t="shared" si="14"/>
        <v>0</v>
      </c>
      <c r="X43" s="32">
        <v>1</v>
      </c>
      <c r="Y43" s="24">
        <f t="shared" si="15"/>
        <v>100</v>
      </c>
      <c r="Z43" s="24">
        <f t="shared" si="16"/>
        <v>7600</v>
      </c>
    </row>
    <row r="44" spans="1:26" x14ac:dyDescent="0.35">
      <c r="A44" s="2" t="s">
        <v>82</v>
      </c>
      <c r="B44" s="2">
        <v>84</v>
      </c>
      <c r="C44" s="2">
        <f>B44*5</f>
        <v>420</v>
      </c>
      <c r="I44" t="s">
        <v>59</v>
      </c>
      <c r="J44" s="32">
        <v>0</v>
      </c>
      <c r="K44" s="24">
        <f t="shared" si="8"/>
        <v>0</v>
      </c>
      <c r="L44" s="23">
        <v>0</v>
      </c>
      <c r="M44" s="24">
        <f t="shared" si="9"/>
        <v>0</v>
      </c>
      <c r="N44" s="23">
        <v>0</v>
      </c>
      <c r="O44" s="24">
        <f t="shared" si="10"/>
        <v>0</v>
      </c>
      <c r="P44" s="35">
        <v>0</v>
      </c>
      <c r="Q44" s="24">
        <f t="shared" si="11"/>
        <v>0</v>
      </c>
      <c r="R44" s="35">
        <v>0</v>
      </c>
      <c r="S44" s="24">
        <f t="shared" si="12"/>
        <v>0</v>
      </c>
      <c r="T44" s="35">
        <v>0</v>
      </c>
      <c r="U44" s="24">
        <f t="shared" si="13"/>
        <v>0</v>
      </c>
      <c r="V44" s="35">
        <v>0</v>
      </c>
      <c r="W44" s="24">
        <f t="shared" si="14"/>
        <v>0</v>
      </c>
      <c r="X44" s="32">
        <v>2</v>
      </c>
      <c r="Y44" s="24">
        <f t="shared" si="15"/>
        <v>200</v>
      </c>
      <c r="Z44" s="24">
        <f t="shared" si="16"/>
        <v>200</v>
      </c>
    </row>
    <row r="45" spans="1:26" x14ac:dyDescent="0.35">
      <c r="A45" s="2" t="s">
        <v>83</v>
      </c>
      <c r="B45" s="2">
        <v>105</v>
      </c>
      <c r="C45" s="2">
        <f>B45*3</f>
        <v>315</v>
      </c>
      <c r="I45" t="s">
        <v>60</v>
      </c>
      <c r="J45" s="32">
        <v>31.338888889</v>
      </c>
      <c r="K45" s="24">
        <f t="shared" si="8"/>
        <v>109686.11111149999</v>
      </c>
      <c r="L45" s="23">
        <v>0</v>
      </c>
      <c r="M45" s="24">
        <f t="shared" si="9"/>
        <v>0</v>
      </c>
      <c r="N45" s="23">
        <v>0</v>
      </c>
      <c r="O45" s="24">
        <f t="shared" si="10"/>
        <v>0</v>
      </c>
      <c r="P45" s="35">
        <v>18.3333333</v>
      </c>
      <c r="Q45" s="24">
        <f t="shared" si="11"/>
        <v>18333.333299999998</v>
      </c>
      <c r="R45" s="35">
        <v>0</v>
      </c>
      <c r="S45" s="24">
        <f t="shared" si="12"/>
        <v>0</v>
      </c>
      <c r="T45" s="35">
        <v>2</v>
      </c>
      <c r="U45" s="24">
        <f t="shared" si="13"/>
        <v>6000</v>
      </c>
      <c r="V45" s="35">
        <v>0</v>
      </c>
      <c r="W45" s="24">
        <f t="shared" si="14"/>
        <v>0</v>
      </c>
      <c r="X45" s="32">
        <v>0</v>
      </c>
      <c r="Y45" s="24">
        <f t="shared" si="15"/>
        <v>0</v>
      </c>
      <c r="Z45" s="24">
        <f t="shared" si="16"/>
        <v>134019.44441150001</v>
      </c>
    </row>
    <row r="46" spans="1:26" x14ac:dyDescent="0.35">
      <c r="A46" s="2" t="s">
        <v>84</v>
      </c>
      <c r="B46" s="2">
        <v>73</v>
      </c>
      <c r="C46" s="2">
        <f>B46</f>
        <v>73</v>
      </c>
      <c r="J46" s="33">
        <f>SUM(J26:J45)</f>
        <v>477.99998960700003</v>
      </c>
      <c r="K46" s="25">
        <f>SUM(K26:K45)</f>
        <v>1672999.9636245</v>
      </c>
      <c r="L46" s="9">
        <f>SUM(L26:L45)</f>
        <v>6</v>
      </c>
      <c r="M46" s="25">
        <f t="shared" si="9"/>
        <v>30000</v>
      </c>
      <c r="N46" s="9">
        <f>SUM(N26:N45)</f>
        <v>18</v>
      </c>
      <c r="O46" s="25">
        <f t="shared" si="10"/>
        <v>90000</v>
      </c>
      <c r="P46" s="36">
        <f>SUM(P26:P45)</f>
        <v>199.99999996700001</v>
      </c>
      <c r="Q46" s="25">
        <f t="shared" si="11"/>
        <v>199999.99996700001</v>
      </c>
      <c r="R46" s="36">
        <f>SUM(R26:R45)</f>
        <v>49</v>
      </c>
      <c r="S46" s="25">
        <f t="shared" si="12"/>
        <v>147000</v>
      </c>
      <c r="T46" s="36">
        <f>SUM(T26:T45)</f>
        <v>73.999966666999995</v>
      </c>
      <c r="U46" s="25">
        <f t="shared" si="13"/>
        <v>221999.90000099997</v>
      </c>
      <c r="V46" s="36">
        <f>SUM(V26:V45)</f>
        <v>26</v>
      </c>
      <c r="W46" s="25">
        <f t="shared" si="14"/>
        <v>78000</v>
      </c>
      <c r="X46" s="33">
        <f>SUM(X26:X45)</f>
        <v>156</v>
      </c>
      <c r="Y46" s="25">
        <f>SUM(Y26:Y45)</f>
        <v>15600</v>
      </c>
      <c r="Z46" s="44">
        <f>SUM(Z26:Z45)</f>
        <v>2455599.8635925003</v>
      </c>
    </row>
    <row r="47" spans="1:26" x14ac:dyDescent="0.35">
      <c r="A47" s="2" t="s">
        <v>85</v>
      </c>
      <c r="B47" s="2">
        <v>80</v>
      </c>
      <c r="C47" s="2">
        <f>B47</f>
        <v>80</v>
      </c>
    </row>
    <row r="48" spans="1:26" x14ac:dyDescent="0.35">
      <c r="A48" s="2" t="s">
        <v>86</v>
      </c>
      <c r="B48" s="2">
        <v>46</v>
      </c>
      <c r="C48" s="2">
        <f>B48</f>
        <v>46</v>
      </c>
      <c r="I48" s="8" t="s">
        <v>87</v>
      </c>
      <c r="J48" s="9" t="s">
        <v>88</v>
      </c>
      <c r="K48" s="9" t="s">
        <v>63</v>
      </c>
      <c r="L48" s="9" t="s">
        <v>89</v>
      </c>
      <c r="M48" s="9" t="s">
        <v>63</v>
      </c>
      <c r="N48" s="9" t="s">
        <v>90</v>
      </c>
      <c r="P48" s="43" t="s">
        <v>91</v>
      </c>
    </row>
    <row r="49" spans="3:16" x14ac:dyDescent="0.35">
      <c r="C49" s="3">
        <f>SUM(C44:C48)</f>
        <v>934</v>
      </c>
      <c r="I49" t="s">
        <v>72</v>
      </c>
      <c r="J49" s="35">
        <v>1.5</v>
      </c>
      <c r="K49" s="37">
        <f t="shared" ref="K49:K68" si="18">J49*B$39</f>
        <v>4500</v>
      </c>
      <c r="L49" s="35">
        <v>0</v>
      </c>
      <c r="M49" s="37">
        <f t="shared" ref="M49:M68" si="19">L49*B$40</f>
        <v>0</v>
      </c>
      <c r="N49" s="37">
        <f>K49+M49</f>
        <v>4500</v>
      </c>
      <c r="P49" s="24">
        <f>Z26+N49</f>
        <v>4500</v>
      </c>
    </row>
    <row r="50" spans="3:16" x14ac:dyDescent="0.35">
      <c r="I50" t="s">
        <v>28</v>
      </c>
      <c r="J50" s="35">
        <v>0</v>
      </c>
      <c r="K50" s="37">
        <f t="shared" si="18"/>
        <v>0</v>
      </c>
      <c r="L50" s="35">
        <v>0</v>
      </c>
      <c r="M50" s="37">
        <f t="shared" si="19"/>
        <v>0</v>
      </c>
      <c r="N50" s="37">
        <f t="shared" ref="N50:N69" si="20">K50+M50</f>
        <v>0</v>
      </c>
      <c r="P50" s="24">
        <f t="shared" ref="P50:P68" si="21">Z27+N50</f>
        <v>89694.44425</v>
      </c>
    </row>
    <row r="51" spans="3:16" x14ac:dyDescent="0.35">
      <c r="I51" t="s">
        <v>30</v>
      </c>
      <c r="J51" s="35">
        <v>4</v>
      </c>
      <c r="K51" s="37">
        <f t="shared" si="18"/>
        <v>12000</v>
      </c>
      <c r="L51" s="35">
        <v>0</v>
      </c>
      <c r="M51" s="37">
        <f t="shared" si="19"/>
        <v>0</v>
      </c>
      <c r="N51" s="37">
        <f t="shared" si="20"/>
        <v>12000</v>
      </c>
      <c r="P51" s="24">
        <f t="shared" si="21"/>
        <v>88950</v>
      </c>
    </row>
    <row r="52" spans="3:16" x14ac:dyDescent="0.35">
      <c r="I52" t="s">
        <v>32</v>
      </c>
      <c r="J52" s="35">
        <v>5.5</v>
      </c>
      <c r="K52" s="37">
        <f t="shared" si="18"/>
        <v>16500</v>
      </c>
      <c r="L52" s="35">
        <v>5</v>
      </c>
      <c r="M52" s="37">
        <f t="shared" si="19"/>
        <v>1000</v>
      </c>
      <c r="N52" s="37">
        <f t="shared" si="20"/>
        <v>17500</v>
      </c>
      <c r="P52" s="24">
        <f t="shared" si="21"/>
        <v>289913.88888850005</v>
      </c>
    </row>
    <row r="53" spans="3:16" x14ac:dyDescent="0.35">
      <c r="I53" t="s">
        <v>34</v>
      </c>
      <c r="J53" s="35">
        <v>0</v>
      </c>
      <c r="K53" s="37">
        <f t="shared" si="18"/>
        <v>0</v>
      </c>
      <c r="L53" s="35">
        <v>0</v>
      </c>
      <c r="M53" s="37">
        <f t="shared" si="19"/>
        <v>0</v>
      </c>
      <c r="N53" s="37">
        <f t="shared" si="20"/>
        <v>0</v>
      </c>
      <c r="P53" s="24">
        <f t="shared" si="21"/>
        <v>84000</v>
      </c>
    </row>
    <row r="54" spans="3:16" x14ac:dyDescent="0.35">
      <c r="I54" t="s">
        <v>36</v>
      </c>
      <c r="J54" s="35">
        <v>4</v>
      </c>
      <c r="K54" s="37">
        <f t="shared" si="18"/>
        <v>12000</v>
      </c>
      <c r="L54" s="35">
        <v>2</v>
      </c>
      <c r="M54" s="37">
        <f t="shared" si="19"/>
        <v>400</v>
      </c>
      <c r="N54" s="37">
        <f t="shared" si="20"/>
        <v>12400</v>
      </c>
      <c r="P54" s="24">
        <f t="shared" si="21"/>
        <v>150691.66666699998</v>
      </c>
    </row>
    <row r="55" spans="3:16" x14ac:dyDescent="0.35">
      <c r="I55" t="s">
        <v>37</v>
      </c>
      <c r="J55" s="35">
        <v>2</v>
      </c>
      <c r="K55" s="37">
        <f t="shared" si="18"/>
        <v>6000</v>
      </c>
      <c r="L55" s="35">
        <v>0</v>
      </c>
      <c r="M55" s="37">
        <f t="shared" si="19"/>
        <v>0</v>
      </c>
      <c r="N55" s="37">
        <f t="shared" si="20"/>
        <v>6000</v>
      </c>
      <c r="P55" s="24">
        <f t="shared" si="21"/>
        <v>314825</v>
      </c>
    </row>
    <row r="56" spans="3:16" x14ac:dyDescent="0.35">
      <c r="I56" t="s">
        <v>38</v>
      </c>
      <c r="J56" s="35">
        <v>2.5</v>
      </c>
      <c r="K56" s="37">
        <f t="shared" si="18"/>
        <v>7500</v>
      </c>
      <c r="L56" s="35">
        <v>1</v>
      </c>
      <c r="M56" s="37">
        <f t="shared" si="19"/>
        <v>200</v>
      </c>
      <c r="N56" s="37">
        <f t="shared" si="20"/>
        <v>7700</v>
      </c>
      <c r="P56" s="24">
        <f t="shared" si="21"/>
        <v>41122.222219499999</v>
      </c>
    </row>
    <row r="57" spans="3:16" x14ac:dyDescent="0.35">
      <c r="I57" t="s">
        <v>40</v>
      </c>
      <c r="J57" s="35">
        <v>0</v>
      </c>
      <c r="K57" s="37">
        <f t="shared" si="18"/>
        <v>0</v>
      </c>
      <c r="L57" s="35">
        <v>0</v>
      </c>
      <c r="M57" s="37">
        <f t="shared" si="19"/>
        <v>0</v>
      </c>
      <c r="N57" s="37">
        <f t="shared" si="20"/>
        <v>0</v>
      </c>
      <c r="P57" s="24">
        <f t="shared" si="21"/>
        <v>55000</v>
      </c>
    </row>
    <row r="58" spans="3:16" x14ac:dyDescent="0.35">
      <c r="I58" t="s">
        <v>42</v>
      </c>
      <c r="J58" s="35">
        <v>1</v>
      </c>
      <c r="K58" s="37">
        <f t="shared" si="18"/>
        <v>3000</v>
      </c>
      <c r="L58" s="35">
        <v>0</v>
      </c>
      <c r="M58" s="37">
        <f t="shared" si="19"/>
        <v>0</v>
      </c>
      <c r="N58" s="37">
        <f t="shared" si="20"/>
        <v>3000</v>
      </c>
      <c r="P58" s="24">
        <f t="shared" si="21"/>
        <v>156400</v>
      </c>
    </row>
    <row r="59" spans="3:16" x14ac:dyDescent="0.35">
      <c r="I59" t="s">
        <v>44</v>
      </c>
      <c r="J59" s="35">
        <v>0</v>
      </c>
      <c r="K59" s="37">
        <f t="shared" si="18"/>
        <v>0</v>
      </c>
      <c r="L59" s="35">
        <v>7</v>
      </c>
      <c r="M59" s="37">
        <f t="shared" si="19"/>
        <v>1400</v>
      </c>
      <c r="N59" s="37">
        <f t="shared" si="20"/>
        <v>1400</v>
      </c>
      <c r="P59" s="24">
        <f t="shared" si="21"/>
        <v>23075</v>
      </c>
    </row>
    <row r="60" spans="3:16" x14ac:dyDescent="0.35">
      <c r="I60" t="s">
        <v>46</v>
      </c>
      <c r="J60" s="35">
        <v>24</v>
      </c>
      <c r="K60" s="37">
        <f t="shared" si="18"/>
        <v>72000</v>
      </c>
      <c r="L60" s="35">
        <v>40</v>
      </c>
      <c r="M60" s="37">
        <f t="shared" si="19"/>
        <v>8000</v>
      </c>
      <c r="N60" s="37">
        <f t="shared" si="20"/>
        <v>80000</v>
      </c>
      <c r="P60" s="24">
        <f t="shared" si="21"/>
        <v>429997.30000000005</v>
      </c>
    </row>
    <row r="61" spans="3:16" x14ac:dyDescent="0.35">
      <c r="I61" t="s">
        <v>48</v>
      </c>
      <c r="J61" s="35">
        <v>17</v>
      </c>
      <c r="K61" s="37">
        <f t="shared" si="18"/>
        <v>51000</v>
      </c>
      <c r="L61" s="35">
        <v>8</v>
      </c>
      <c r="M61" s="37">
        <f t="shared" si="19"/>
        <v>1600</v>
      </c>
      <c r="N61" s="37">
        <f t="shared" si="20"/>
        <v>52600</v>
      </c>
      <c r="P61" s="24">
        <f t="shared" si="21"/>
        <v>296866.66665500001</v>
      </c>
    </row>
    <row r="62" spans="3:16" x14ac:dyDescent="0.35">
      <c r="I62" t="s">
        <v>50</v>
      </c>
      <c r="J62" s="35">
        <v>9.5</v>
      </c>
      <c r="K62" s="37">
        <f t="shared" si="18"/>
        <v>28500</v>
      </c>
      <c r="L62" s="35">
        <v>1</v>
      </c>
      <c r="M62" s="37">
        <f t="shared" si="19"/>
        <v>200</v>
      </c>
      <c r="N62" s="37">
        <f t="shared" si="20"/>
        <v>28700</v>
      </c>
      <c r="P62" s="24">
        <f t="shared" si="21"/>
        <v>202713.89000100002</v>
      </c>
    </row>
    <row r="63" spans="3:16" x14ac:dyDescent="0.35">
      <c r="I63" t="s">
        <v>51</v>
      </c>
      <c r="J63" s="35">
        <v>1</v>
      </c>
      <c r="K63" s="37">
        <f t="shared" si="18"/>
        <v>3000</v>
      </c>
      <c r="L63" s="35">
        <v>2</v>
      </c>
      <c r="M63" s="37">
        <f t="shared" si="19"/>
        <v>400</v>
      </c>
      <c r="N63" s="37">
        <f t="shared" si="20"/>
        <v>3400</v>
      </c>
      <c r="P63" s="24">
        <f t="shared" si="21"/>
        <v>104991.45</v>
      </c>
    </row>
    <row r="64" spans="3:16" x14ac:dyDescent="0.35">
      <c r="I64" t="s">
        <v>52</v>
      </c>
      <c r="J64" s="35">
        <v>3</v>
      </c>
      <c r="K64" s="37">
        <f t="shared" si="18"/>
        <v>9000</v>
      </c>
      <c r="L64" s="35">
        <v>0</v>
      </c>
      <c r="M64" s="37">
        <f t="shared" si="19"/>
        <v>0</v>
      </c>
      <c r="N64" s="37">
        <f t="shared" si="20"/>
        <v>9000</v>
      </c>
      <c r="P64" s="24">
        <f t="shared" si="21"/>
        <v>141738.89049999998</v>
      </c>
    </row>
    <row r="65" spans="9:16" x14ac:dyDescent="0.35">
      <c r="I65" t="s">
        <v>53</v>
      </c>
      <c r="J65" s="35">
        <v>0</v>
      </c>
      <c r="K65" s="37">
        <f t="shared" si="18"/>
        <v>0</v>
      </c>
      <c r="L65" s="35">
        <v>0</v>
      </c>
      <c r="M65" s="37">
        <f t="shared" si="19"/>
        <v>0</v>
      </c>
      <c r="N65" s="37">
        <f t="shared" si="20"/>
        <v>0</v>
      </c>
      <c r="P65" s="24">
        <f t="shared" si="21"/>
        <v>77500</v>
      </c>
    </row>
    <row r="66" spans="9:16" x14ac:dyDescent="0.35">
      <c r="I66" t="s">
        <v>58</v>
      </c>
      <c r="J66" s="35">
        <v>2</v>
      </c>
      <c r="K66" s="37">
        <f t="shared" si="18"/>
        <v>6000</v>
      </c>
      <c r="L66" s="35">
        <v>4</v>
      </c>
      <c r="M66" s="37">
        <f t="shared" si="19"/>
        <v>800</v>
      </c>
      <c r="N66" s="37">
        <f t="shared" si="20"/>
        <v>6800</v>
      </c>
      <c r="P66" s="24">
        <f t="shared" si="21"/>
        <v>14400</v>
      </c>
    </row>
    <row r="67" spans="9:16" x14ac:dyDescent="0.35">
      <c r="I67" t="s">
        <v>59</v>
      </c>
      <c r="J67" s="35">
        <v>6</v>
      </c>
      <c r="K67" s="37">
        <f t="shared" si="18"/>
        <v>18000</v>
      </c>
      <c r="L67" s="35">
        <v>13</v>
      </c>
      <c r="M67" s="37">
        <f t="shared" si="19"/>
        <v>2600</v>
      </c>
      <c r="N67" s="37">
        <f t="shared" si="20"/>
        <v>20600</v>
      </c>
      <c r="P67" s="24">
        <f t="shared" si="21"/>
        <v>20800</v>
      </c>
    </row>
    <row r="68" spans="9:16" x14ac:dyDescent="0.35">
      <c r="I68" t="s">
        <v>60</v>
      </c>
      <c r="J68" s="35">
        <v>0</v>
      </c>
      <c r="K68" s="37">
        <f t="shared" si="18"/>
        <v>0</v>
      </c>
      <c r="L68" s="35">
        <v>0</v>
      </c>
      <c r="M68" s="37">
        <f t="shared" si="19"/>
        <v>0</v>
      </c>
      <c r="N68" s="37">
        <f t="shared" si="20"/>
        <v>0</v>
      </c>
      <c r="P68" s="24">
        <f t="shared" si="21"/>
        <v>134019.44441150001</v>
      </c>
    </row>
    <row r="69" spans="9:16" x14ac:dyDescent="0.35">
      <c r="J69" s="36">
        <f>SUM(J49:J68)</f>
        <v>83</v>
      </c>
      <c r="K69" s="38">
        <f>SUM(K49:K68)</f>
        <v>249000</v>
      </c>
      <c r="L69" s="36">
        <f>SUM(L49:L68)</f>
        <v>83</v>
      </c>
      <c r="M69" s="38">
        <f>SUM(M49:M68)</f>
        <v>16600</v>
      </c>
      <c r="N69" s="38">
        <f t="shared" si="20"/>
        <v>265600</v>
      </c>
      <c r="P69" s="44">
        <f>SUM(P49:P68)</f>
        <v>2721199.8635925003</v>
      </c>
    </row>
    <row r="71" spans="9:16" x14ac:dyDescent="0.35">
      <c r="I71" s="8" t="s">
        <v>92</v>
      </c>
      <c r="J71" s="9" t="s">
        <v>93</v>
      </c>
      <c r="K71" s="9" t="s">
        <v>94</v>
      </c>
    </row>
    <row r="72" spans="9:16" x14ac:dyDescent="0.35">
      <c r="I72" t="s">
        <v>72</v>
      </c>
      <c r="J72" s="35">
        <v>0</v>
      </c>
      <c r="K72" s="39">
        <f>J72/J$92</f>
        <v>0</v>
      </c>
    </row>
    <row r="73" spans="9:16" x14ac:dyDescent="0.35">
      <c r="I73" t="s">
        <v>28</v>
      </c>
      <c r="J73" s="35">
        <v>0</v>
      </c>
      <c r="K73" s="39">
        <f t="shared" ref="K73:K91" si="22">J73/J$92</f>
        <v>0</v>
      </c>
    </row>
    <row r="74" spans="9:16" x14ac:dyDescent="0.35">
      <c r="I74" t="s">
        <v>30</v>
      </c>
      <c r="J74" s="35">
        <v>0</v>
      </c>
      <c r="K74" s="39">
        <f t="shared" si="22"/>
        <v>0</v>
      </c>
    </row>
    <row r="75" spans="9:16" x14ac:dyDescent="0.35">
      <c r="I75" t="s">
        <v>32</v>
      </c>
      <c r="J75" s="35">
        <v>13</v>
      </c>
      <c r="K75" s="39">
        <f t="shared" si="22"/>
        <v>1.391862955424047E-2</v>
      </c>
    </row>
    <row r="76" spans="9:16" x14ac:dyDescent="0.35">
      <c r="I76" t="s">
        <v>34</v>
      </c>
      <c r="J76" s="35">
        <v>36.333333000000003</v>
      </c>
      <c r="K76" s="39">
        <f t="shared" si="22"/>
        <v>3.890078480752774E-2</v>
      </c>
    </row>
    <row r="77" spans="9:16" x14ac:dyDescent="0.35">
      <c r="I77" t="s">
        <v>36</v>
      </c>
      <c r="J77" s="35">
        <v>294.16666666700002</v>
      </c>
      <c r="K77" s="39">
        <f t="shared" si="22"/>
        <v>0.31495360465720856</v>
      </c>
    </row>
    <row r="78" spans="9:16" x14ac:dyDescent="0.35">
      <c r="I78" t="s">
        <v>37</v>
      </c>
      <c r="J78" s="35">
        <v>207.66666670000001</v>
      </c>
      <c r="K78" s="39">
        <f t="shared" si="22"/>
        <v>0.22234118496624811</v>
      </c>
    </row>
    <row r="79" spans="9:16" x14ac:dyDescent="0.35">
      <c r="I79" t="s">
        <v>38</v>
      </c>
      <c r="J79" s="35">
        <v>78</v>
      </c>
      <c r="K79" s="39">
        <f t="shared" si="22"/>
        <v>8.3511777325442821E-2</v>
      </c>
    </row>
    <row r="80" spans="9:16" x14ac:dyDescent="0.35">
      <c r="I80" t="s">
        <v>40</v>
      </c>
      <c r="J80" s="35">
        <v>8</v>
      </c>
      <c r="K80" s="39">
        <f t="shared" si="22"/>
        <v>8.5653104949172127E-3</v>
      </c>
    </row>
    <row r="81" spans="9:11" x14ac:dyDescent="0.35">
      <c r="I81" t="s">
        <v>42</v>
      </c>
      <c r="J81" s="35">
        <v>0</v>
      </c>
      <c r="K81" s="39">
        <f t="shared" si="22"/>
        <v>0</v>
      </c>
    </row>
    <row r="82" spans="9:11" x14ac:dyDescent="0.35">
      <c r="I82" t="s">
        <v>44</v>
      </c>
      <c r="J82" s="35">
        <v>0</v>
      </c>
      <c r="K82" s="39">
        <f t="shared" si="22"/>
        <v>0</v>
      </c>
    </row>
    <row r="83" spans="9:11" x14ac:dyDescent="0.35">
      <c r="I83" t="s">
        <v>46</v>
      </c>
      <c r="J83" s="35">
        <v>34.166666669999998</v>
      </c>
      <c r="K83" s="39">
        <f t="shared" si="22"/>
        <v>3.6581013575611138E-2</v>
      </c>
    </row>
    <row r="84" spans="9:11" x14ac:dyDescent="0.35">
      <c r="I84" t="s">
        <v>48</v>
      </c>
      <c r="J84" s="35">
        <v>0</v>
      </c>
      <c r="K84" s="39">
        <f t="shared" si="22"/>
        <v>0</v>
      </c>
    </row>
    <row r="85" spans="9:11" x14ac:dyDescent="0.35">
      <c r="I85" t="s">
        <v>50</v>
      </c>
      <c r="J85" s="35">
        <v>0</v>
      </c>
      <c r="K85" s="39">
        <f t="shared" si="22"/>
        <v>0</v>
      </c>
    </row>
    <row r="86" spans="9:11" x14ac:dyDescent="0.35">
      <c r="I86" t="s">
        <v>51</v>
      </c>
      <c r="J86" s="35">
        <v>36</v>
      </c>
      <c r="K86" s="39">
        <f t="shared" si="22"/>
        <v>3.8543897227127456E-2</v>
      </c>
    </row>
    <row r="87" spans="9:11" x14ac:dyDescent="0.35">
      <c r="I87" t="s">
        <v>52</v>
      </c>
      <c r="J87" s="35">
        <v>0</v>
      </c>
      <c r="K87" s="39">
        <f t="shared" si="22"/>
        <v>0</v>
      </c>
    </row>
    <row r="88" spans="9:11" x14ac:dyDescent="0.35">
      <c r="I88" t="s">
        <v>53</v>
      </c>
      <c r="J88" s="35">
        <v>8.6666667000000004</v>
      </c>
      <c r="K88" s="39">
        <f t="shared" si="22"/>
        <v>9.2790864051824403E-3</v>
      </c>
    </row>
    <row r="89" spans="9:11" x14ac:dyDescent="0.35">
      <c r="I89" t="s">
        <v>58</v>
      </c>
      <c r="J89" s="35">
        <v>0</v>
      </c>
      <c r="K89" s="39">
        <f t="shared" si="22"/>
        <v>0</v>
      </c>
    </row>
    <row r="90" spans="9:11" x14ac:dyDescent="0.35">
      <c r="I90" t="s">
        <v>59</v>
      </c>
      <c r="J90" s="35">
        <v>0</v>
      </c>
      <c r="K90" s="39">
        <f t="shared" si="22"/>
        <v>0</v>
      </c>
    </row>
    <row r="91" spans="9:11" x14ac:dyDescent="0.35">
      <c r="I91" t="s">
        <v>60</v>
      </c>
      <c r="J91" s="35">
        <v>218</v>
      </c>
      <c r="K91" s="39">
        <f t="shared" si="22"/>
        <v>0.23340471098649404</v>
      </c>
    </row>
    <row r="92" spans="9:11" x14ac:dyDescent="0.35">
      <c r="J92" s="36">
        <f>SUM(J72:J91)</f>
        <v>933.99999973700005</v>
      </c>
      <c r="K92" s="40"/>
    </row>
  </sheetData>
  <pageMargins left="0.7" right="0.7" top="0.75" bottom="0.75" header="0.3" footer="0.3"/>
  <pageSetup paperSize="9" orientation="portrait" r:id="rId1"/>
  <ignoredErrors>
    <ignoredError sqref="S22 M46 O46 Q46 S46 U46 W4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65ae25-8b5a-4d79-acc1-504b1c5430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358CC42BDBE4FBD864E7175EB4E01" ma:contentTypeVersion="17" ma:contentTypeDescription="Create a new document." ma:contentTypeScope="" ma:versionID="48224dea7e0c3819419bba9ee913191c">
  <xsd:schema xmlns:xsd="http://www.w3.org/2001/XMLSchema" xmlns:xs="http://www.w3.org/2001/XMLSchema" xmlns:p="http://schemas.microsoft.com/office/2006/metadata/properties" xmlns:ns3="0265ae25-8b5a-4d79-acc1-504b1c54301f" xmlns:ns4="6be2c6d7-449b-4d15-8c7d-c5acd344f0a7" targetNamespace="http://schemas.microsoft.com/office/2006/metadata/properties" ma:root="true" ma:fieldsID="5bc5e127b279cc1a817d7909eb3dcb90" ns3:_="" ns4:_="">
    <xsd:import namespace="0265ae25-8b5a-4d79-acc1-504b1c54301f"/>
    <xsd:import namespace="6be2c6d7-449b-4d15-8c7d-c5acd344f0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5ae25-8b5a-4d79-acc1-504b1c543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2c6d7-449b-4d15-8c7d-c5acd344f0a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5D637-D57B-4823-B1C0-6349CB4A44E7}">
  <ds:schemaRefs>
    <ds:schemaRef ds:uri="http://schemas.microsoft.com/office/2006/metadata/properties"/>
    <ds:schemaRef ds:uri="http://schemas.microsoft.com/office/infopath/2007/PartnerControls"/>
    <ds:schemaRef ds:uri="0265ae25-8b5a-4d79-acc1-504b1c54301f"/>
  </ds:schemaRefs>
</ds:datastoreItem>
</file>

<file path=customXml/itemProps2.xml><?xml version="1.0" encoding="utf-8"?>
<ds:datastoreItem xmlns:ds="http://schemas.openxmlformats.org/officeDocument/2006/customXml" ds:itemID="{7CDA5D0E-27EF-4270-B35B-0644DAC3BA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C1ECE-22EB-475B-B9DB-74CD06B08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5ae25-8b5a-4d79-acc1-504b1c54301f"/>
    <ds:schemaRef ds:uri="6be2c6d7-449b-4d15-8c7d-c5acd344f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počty_podiely_2024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Chlapečková Monika</dc:creator>
  <cp:keywords/>
  <dc:description/>
  <cp:lastModifiedBy>Kanovský Martin</cp:lastModifiedBy>
  <cp:revision/>
  <dcterms:created xsi:type="dcterms:W3CDTF">2024-11-06T13:55:02Z</dcterms:created>
  <dcterms:modified xsi:type="dcterms:W3CDTF">2025-11-23T10:40:43Z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0x010100197358CC42BDBE4FBD864E7175EB4E01</vt:lpwstr>
  </property>
</Properties>
</file>