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Richard.Varga\Dropbox\Sťahovanie - štúdia uskutočniteľnosti\stahovanie_FINAL\"/>
    </mc:Choice>
  </mc:AlternateContent>
  <xr:revisionPtr revIDLastSave="0" documentId="13_ncr:1_{DA7DAB74-F9D9-4732-935B-E4CC77180ED4}" xr6:coauthVersionLast="36" xr6:coauthVersionMax="36" xr10:uidLastSave="{00000000-0000-0000-0000-000000000000}"/>
  <bookViews>
    <workbookView xWindow="0" yWindow="0" windowWidth="28800" windowHeight="10455" tabRatio="899" xr2:uid="{00000000-000D-0000-FFFF-FFFF00000000}"/>
  </bookViews>
  <sheets>
    <sheet name="Predpoklady" sheetId="1" r:id="rId1"/>
    <sheet name="01 Investičné výdavky" sheetId="3" r:id="rId2"/>
    <sheet name="02 Zostatková hodnota" sheetId="5" r:id="rId3"/>
    <sheet name="03 Prevádzkové výdavky" sheetId="6" r:id="rId4"/>
    <sheet name="04 Prevádzkové príjmy" sheetId="7" r:id="rId5"/>
    <sheet name="05 Finančná analýza" sheetId="8" r:id="rId6"/>
    <sheet name="Vstupy emisie" sheetId="10" state="hidden" r:id="rId7"/>
    <sheet name="07 Ekonomická analýza" sheetId="9" state="hidden" r:id="rId8"/>
  </sheets>
  <definedNames>
    <definedName name="_ftn1" localSheetId="2">'02 Zostatková hodnota'!#REF!</definedName>
    <definedName name="_ftnref1" localSheetId="2">'02 Zostatková hodnota'!#REF!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1" l="1"/>
  <c r="C37" i="1"/>
  <c r="G82" i="1" l="1"/>
  <c r="I20" i="6" s="1"/>
  <c r="F82" i="1"/>
  <c r="G20" i="6" s="1"/>
  <c r="C8" i="3" l="1"/>
  <c r="E55" i="8" l="1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D55" i="8"/>
  <c r="R58" i="8"/>
  <c r="C58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29" i="7"/>
  <c r="D30" i="7" s="1"/>
  <c r="D57" i="8" s="1"/>
  <c r="C28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H26" i="5"/>
  <c r="H27" i="5" s="1"/>
  <c r="E26" i="5"/>
  <c r="F26" i="5" s="1"/>
  <c r="G25" i="5"/>
  <c r="G27" i="5" s="1"/>
  <c r="N39" i="3"/>
  <c r="M39" i="3"/>
  <c r="L39" i="3"/>
  <c r="K39" i="3"/>
  <c r="J39" i="3"/>
  <c r="I39" i="3"/>
  <c r="H39" i="3"/>
  <c r="G39" i="3"/>
  <c r="F39" i="3"/>
  <c r="E39" i="3"/>
  <c r="D39" i="3"/>
  <c r="C39" i="3"/>
  <c r="C38" i="3"/>
  <c r="I37" i="3"/>
  <c r="H37" i="3"/>
  <c r="G37" i="3"/>
  <c r="F37" i="3"/>
  <c r="C37" i="3"/>
  <c r="C36" i="3"/>
  <c r="E35" i="3"/>
  <c r="C35" i="3"/>
  <c r="C55" i="8" l="1"/>
  <c r="E29" i="7"/>
  <c r="E30" i="7" l="1"/>
  <c r="E57" i="8" s="1"/>
  <c r="F29" i="7"/>
  <c r="F30" i="7" l="1"/>
  <c r="F57" i="8" s="1"/>
  <c r="G29" i="7"/>
  <c r="C179" i="1"/>
  <c r="D37" i="6" s="1"/>
  <c r="C152" i="1"/>
  <c r="E37" i="6" l="1"/>
  <c r="F37" i="6" s="1"/>
  <c r="G37" i="6" s="1"/>
  <c r="H37" i="6" s="1"/>
  <c r="I37" i="6" s="1"/>
  <c r="J37" i="6" s="1"/>
  <c r="K37" i="6" s="1"/>
  <c r="L37" i="6" s="1"/>
  <c r="M37" i="6" s="1"/>
  <c r="N37" i="6" s="1"/>
  <c r="O37" i="6" s="1"/>
  <c r="P37" i="6" s="1"/>
  <c r="Q37" i="6" s="1"/>
  <c r="R37" i="6" s="1"/>
  <c r="C167" i="1"/>
  <c r="H29" i="7"/>
  <c r="G30" i="7"/>
  <c r="G57" i="8" s="1"/>
  <c r="C156" i="1"/>
  <c r="D36" i="6" s="1"/>
  <c r="C163" i="1"/>
  <c r="D39" i="6" s="1"/>
  <c r="C165" i="1"/>
  <c r="C168" i="1" s="1"/>
  <c r="D38" i="6" s="1"/>
  <c r="E22" i="8"/>
  <c r="F22" i="8"/>
  <c r="G22" i="8"/>
  <c r="H22" i="8"/>
  <c r="I22" i="8"/>
  <c r="J22" i="8"/>
  <c r="K22" i="8"/>
  <c r="L22" i="8"/>
  <c r="M22" i="8"/>
  <c r="N22" i="8"/>
  <c r="O22" i="8"/>
  <c r="P22" i="8"/>
  <c r="Q22" i="8"/>
  <c r="R22" i="8"/>
  <c r="F44" i="8"/>
  <c r="G44" i="8"/>
  <c r="H44" i="8"/>
  <c r="I44" i="8"/>
  <c r="J44" i="8"/>
  <c r="K44" i="8"/>
  <c r="L44" i="8"/>
  <c r="M44" i="8"/>
  <c r="N44" i="8"/>
  <c r="O44" i="8"/>
  <c r="P44" i="8"/>
  <c r="Q44" i="8"/>
  <c r="R44" i="8"/>
  <c r="D11" i="8"/>
  <c r="R47" i="8"/>
  <c r="C47" i="8" s="1"/>
  <c r="R36" i="8"/>
  <c r="R25" i="8"/>
  <c r="R14" i="8"/>
  <c r="E43" i="8"/>
  <c r="F43" i="8"/>
  <c r="G43" i="8"/>
  <c r="H43" i="8"/>
  <c r="I43" i="8"/>
  <c r="J43" i="8"/>
  <c r="K43" i="8"/>
  <c r="L43" i="8"/>
  <c r="M43" i="8"/>
  <c r="N43" i="8"/>
  <c r="O43" i="8"/>
  <c r="P43" i="8"/>
  <c r="Q43" i="8"/>
  <c r="R43" i="8"/>
  <c r="D23" i="7"/>
  <c r="D46" i="8" s="1"/>
  <c r="D17" i="7"/>
  <c r="E17" i="7" s="1"/>
  <c r="F17" i="7" s="1"/>
  <c r="G17" i="7" s="1"/>
  <c r="H17" i="7" s="1"/>
  <c r="I17" i="7" s="1"/>
  <c r="J17" i="7" s="1"/>
  <c r="K17" i="7" s="1"/>
  <c r="L17" i="7" s="1"/>
  <c r="M17" i="7" s="1"/>
  <c r="N17" i="7" s="1"/>
  <c r="O17" i="7" s="1"/>
  <c r="P17" i="7" s="1"/>
  <c r="Q17" i="7" s="1"/>
  <c r="R17" i="7" s="1"/>
  <c r="D11" i="7"/>
  <c r="E11" i="7" s="1"/>
  <c r="F11" i="7" s="1"/>
  <c r="G11" i="7" s="1"/>
  <c r="H11" i="7" s="1"/>
  <c r="I11" i="7" s="1"/>
  <c r="J11" i="7" s="1"/>
  <c r="K11" i="7" s="1"/>
  <c r="L11" i="7" s="1"/>
  <c r="M11" i="7" s="1"/>
  <c r="N11" i="7" s="1"/>
  <c r="O11" i="7" s="1"/>
  <c r="P11" i="7" s="1"/>
  <c r="Q11" i="7" s="1"/>
  <c r="R11" i="7" s="1"/>
  <c r="D5" i="7"/>
  <c r="E5" i="7" s="1"/>
  <c r="F5" i="7" s="1"/>
  <c r="G5" i="7" s="1"/>
  <c r="H5" i="7" s="1"/>
  <c r="I5" i="7" s="1"/>
  <c r="J5" i="7" s="1"/>
  <c r="K5" i="7" s="1"/>
  <c r="L5" i="7" s="1"/>
  <c r="M5" i="7" s="1"/>
  <c r="N5" i="7" s="1"/>
  <c r="O5" i="7" s="1"/>
  <c r="P5" i="7" s="1"/>
  <c r="Q5" i="7" s="1"/>
  <c r="R5" i="7" s="1"/>
  <c r="C22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H21" i="5"/>
  <c r="H22" i="5" s="1"/>
  <c r="F21" i="5"/>
  <c r="E21" i="5"/>
  <c r="G20" i="5"/>
  <c r="G22" i="5" s="1"/>
  <c r="N31" i="3"/>
  <c r="M31" i="3"/>
  <c r="L31" i="3"/>
  <c r="K31" i="3"/>
  <c r="J31" i="3"/>
  <c r="I31" i="3"/>
  <c r="H31" i="3"/>
  <c r="G31" i="3"/>
  <c r="F31" i="3"/>
  <c r="E44" i="8" s="1"/>
  <c r="D31" i="3"/>
  <c r="C30" i="3"/>
  <c r="I29" i="3"/>
  <c r="H29" i="3"/>
  <c r="G29" i="3"/>
  <c r="C29" i="3"/>
  <c r="C28" i="3"/>
  <c r="E27" i="3"/>
  <c r="E31" i="3" s="1"/>
  <c r="C27" i="3"/>
  <c r="D15" i="3"/>
  <c r="C115" i="1"/>
  <c r="C126" i="1" s="1"/>
  <c r="D31" i="6" s="1"/>
  <c r="E31" i="6" s="1"/>
  <c r="C142" i="1"/>
  <c r="D29" i="6" s="1"/>
  <c r="E29" i="6" s="1"/>
  <c r="F29" i="6" s="1"/>
  <c r="G29" i="6" s="1"/>
  <c r="H29" i="6" s="1"/>
  <c r="I29" i="6" s="1"/>
  <c r="J29" i="6" s="1"/>
  <c r="K29" i="6" s="1"/>
  <c r="L29" i="6" s="1"/>
  <c r="M29" i="6" s="1"/>
  <c r="N29" i="6" s="1"/>
  <c r="O29" i="6" s="1"/>
  <c r="P29" i="6" s="1"/>
  <c r="Q29" i="6" s="1"/>
  <c r="R29" i="6" s="1"/>
  <c r="C105" i="1"/>
  <c r="D21" i="6" s="1"/>
  <c r="E21" i="6" s="1"/>
  <c r="F21" i="6" s="1"/>
  <c r="G21" i="6" s="1"/>
  <c r="H21" i="6" s="1"/>
  <c r="I21" i="6" s="1"/>
  <c r="J21" i="6" s="1"/>
  <c r="K21" i="6" s="1"/>
  <c r="L21" i="6" s="1"/>
  <c r="M21" i="6" s="1"/>
  <c r="N21" i="6" s="1"/>
  <c r="O21" i="6" s="1"/>
  <c r="P21" i="6" s="1"/>
  <c r="Q21" i="6" s="1"/>
  <c r="R21" i="6" s="1"/>
  <c r="E82" i="1"/>
  <c r="F20" i="6" s="1"/>
  <c r="D82" i="1"/>
  <c r="E20" i="6" s="1"/>
  <c r="C82" i="1"/>
  <c r="D20" i="6" s="1"/>
  <c r="C78" i="1"/>
  <c r="C47" i="1"/>
  <c r="C46" i="1"/>
  <c r="C37" i="6" l="1"/>
  <c r="C89" i="1"/>
  <c r="D23" i="6" s="1"/>
  <c r="C93" i="1"/>
  <c r="C91" i="1"/>
  <c r="C94" i="1" s="1"/>
  <c r="D22" i="6" s="1"/>
  <c r="C119" i="1"/>
  <c r="D28" i="6" s="1"/>
  <c r="E28" i="6" s="1"/>
  <c r="C130" i="1"/>
  <c r="C128" i="1"/>
  <c r="E38" i="6"/>
  <c r="F38" i="6" s="1"/>
  <c r="G38" i="6" s="1"/>
  <c r="H38" i="6" s="1"/>
  <c r="I38" i="6" s="1"/>
  <c r="J38" i="6" s="1"/>
  <c r="K38" i="6" s="1"/>
  <c r="L38" i="6" s="1"/>
  <c r="M38" i="6" s="1"/>
  <c r="N38" i="6" s="1"/>
  <c r="O38" i="6" s="1"/>
  <c r="P38" i="6" s="1"/>
  <c r="Q38" i="6" s="1"/>
  <c r="R38" i="6" s="1"/>
  <c r="E39" i="6"/>
  <c r="F39" i="6" s="1"/>
  <c r="G39" i="6" s="1"/>
  <c r="H39" i="6" s="1"/>
  <c r="I39" i="6" s="1"/>
  <c r="J39" i="6" s="1"/>
  <c r="K39" i="6" s="1"/>
  <c r="L39" i="6" s="1"/>
  <c r="M39" i="6" s="1"/>
  <c r="N39" i="6" s="1"/>
  <c r="O39" i="6" s="1"/>
  <c r="P39" i="6" s="1"/>
  <c r="Q39" i="6" s="1"/>
  <c r="R39" i="6" s="1"/>
  <c r="D40" i="6"/>
  <c r="D56" i="8" s="1"/>
  <c r="D59" i="8" s="1"/>
  <c r="E36" i="6"/>
  <c r="E23" i="7"/>
  <c r="D24" i="7"/>
  <c r="I29" i="7"/>
  <c r="H30" i="7"/>
  <c r="H57" i="8" s="1"/>
  <c r="C31" i="3"/>
  <c r="D44" i="8"/>
  <c r="C44" i="8"/>
  <c r="C29" i="6"/>
  <c r="F28" i="6"/>
  <c r="F31" i="6"/>
  <c r="G31" i="6" s="1"/>
  <c r="H31" i="6" s="1"/>
  <c r="I31" i="6" s="1"/>
  <c r="J31" i="6" s="1"/>
  <c r="K31" i="6" s="1"/>
  <c r="L31" i="6" s="1"/>
  <c r="M31" i="6" s="1"/>
  <c r="N31" i="6" s="1"/>
  <c r="O31" i="6" s="1"/>
  <c r="P31" i="6" s="1"/>
  <c r="Q31" i="6" s="1"/>
  <c r="R31" i="6" s="1"/>
  <c r="C131" i="1" l="1"/>
  <c r="D30" i="6" s="1"/>
  <c r="C39" i="6"/>
  <c r="C38" i="6"/>
  <c r="E40" i="6"/>
  <c r="E56" i="8" s="1"/>
  <c r="E59" i="8" s="1"/>
  <c r="F36" i="6"/>
  <c r="C31" i="6"/>
  <c r="E24" i="7"/>
  <c r="F23" i="7"/>
  <c r="E46" i="8"/>
  <c r="J29" i="7"/>
  <c r="I30" i="7"/>
  <c r="I57" i="8" s="1"/>
  <c r="G28" i="6"/>
  <c r="E30" i="6" l="1"/>
  <c r="D32" i="6"/>
  <c r="D45" i="8" s="1"/>
  <c r="D48" i="8" s="1"/>
  <c r="F40" i="6"/>
  <c r="F56" i="8" s="1"/>
  <c r="F59" i="8" s="1"/>
  <c r="G36" i="6"/>
  <c r="F46" i="8"/>
  <c r="G23" i="7"/>
  <c r="F24" i="7"/>
  <c r="J30" i="7"/>
  <c r="J57" i="8" s="1"/>
  <c r="K29" i="7"/>
  <c r="H28" i="6"/>
  <c r="E32" i="6" l="1"/>
  <c r="E45" i="8" s="1"/>
  <c r="E48" i="8" s="1"/>
  <c r="F30" i="6"/>
  <c r="G40" i="6"/>
  <c r="G56" i="8" s="1"/>
  <c r="G59" i="8" s="1"/>
  <c r="H36" i="6"/>
  <c r="G46" i="8"/>
  <c r="G24" i="7"/>
  <c r="H23" i="7"/>
  <c r="K30" i="7"/>
  <c r="K57" i="8" s="1"/>
  <c r="L29" i="7"/>
  <c r="I28" i="6"/>
  <c r="H40" i="6" l="1"/>
  <c r="H56" i="8" s="1"/>
  <c r="H59" i="8" s="1"/>
  <c r="I36" i="6"/>
  <c r="G30" i="6"/>
  <c r="F32" i="6"/>
  <c r="F45" i="8" s="1"/>
  <c r="F48" i="8" s="1"/>
  <c r="I23" i="7"/>
  <c r="H46" i="8"/>
  <c r="H24" i="7"/>
  <c r="M29" i="7"/>
  <c r="L30" i="7"/>
  <c r="L57" i="8" s="1"/>
  <c r="J28" i="6"/>
  <c r="J36" i="6" l="1"/>
  <c r="I40" i="6"/>
  <c r="I56" i="8" s="1"/>
  <c r="I59" i="8" s="1"/>
  <c r="H30" i="6"/>
  <c r="G32" i="6"/>
  <c r="G45" i="8" s="1"/>
  <c r="G48" i="8" s="1"/>
  <c r="J23" i="7"/>
  <c r="I46" i="8"/>
  <c r="I24" i="7"/>
  <c r="N29" i="7"/>
  <c r="M30" i="7"/>
  <c r="M57" i="8" s="1"/>
  <c r="K28" i="6"/>
  <c r="K36" i="6" l="1"/>
  <c r="J40" i="6"/>
  <c r="J56" i="8" s="1"/>
  <c r="J59" i="8" s="1"/>
  <c r="I30" i="6"/>
  <c r="H32" i="6"/>
  <c r="H45" i="8" s="1"/>
  <c r="H48" i="8" s="1"/>
  <c r="J46" i="8"/>
  <c r="K23" i="7"/>
  <c r="J24" i="7"/>
  <c r="O29" i="7"/>
  <c r="N30" i="7"/>
  <c r="N57" i="8" s="1"/>
  <c r="L28" i="6"/>
  <c r="L36" i="6" l="1"/>
  <c r="K40" i="6"/>
  <c r="K56" i="8" s="1"/>
  <c r="K59" i="8" s="1"/>
  <c r="J30" i="6"/>
  <c r="I32" i="6"/>
  <c r="I45" i="8" s="1"/>
  <c r="I48" i="8" s="1"/>
  <c r="K46" i="8"/>
  <c r="L23" i="7"/>
  <c r="K24" i="7"/>
  <c r="O30" i="7"/>
  <c r="O57" i="8" s="1"/>
  <c r="P29" i="7"/>
  <c r="M28" i="6"/>
  <c r="M36" i="6" l="1"/>
  <c r="L40" i="6"/>
  <c r="L56" i="8" s="1"/>
  <c r="L59" i="8" s="1"/>
  <c r="K30" i="6"/>
  <c r="J32" i="6"/>
  <c r="J45" i="8" s="1"/>
  <c r="J48" i="8" s="1"/>
  <c r="L46" i="8"/>
  <c r="M23" i="7"/>
  <c r="L24" i="7"/>
  <c r="P30" i="7"/>
  <c r="P57" i="8" s="1"/>
  <c r="Q29" i="7"/>
  <c r="N28" i="6"/>
  <c r="N36" i="6" l="1"/>
  <c r="M40" i="6"/>
  <c r="M56" i="8" s="1"/>
  <c r="M59" i="8" s="1"/>
  <c r="L30" i="6"/>
  <c r="K32" i="6"/>
  <c r="K45" i="8" s="1"/>
  <c r="K48" i="8" s="1"/>
  <c r="M46" i="8"/>
  <c r="M24" i="7"/>
  <c r="N23" i="7"/>
  <c r="Q30" i="7"/>
  <c r="Q57" i="8" s="1"/>
  <c r="R29" i="7"/>
  <c r="O28" i="6"/>
  <c r="O36" i="6" l="1"/>
  <c r="N40" i="6"/>
  <c r="N56" i="8" s="1"/>
  <c r="N59" i="8" s="1"/>
  <c r="M30" i="6"/>
  <c r="L32" i="6"/>
  <c r="L45" i="8" s="1"/>
  <c r="L48" i="8" s="1"/>
  <c r="N46" i="8"/>
  <c r="O23" i="7"/>
  <c r="N24" i="7"/>
  <c r="R30" i="7"/>
  <c r="C29" i="7"/>
  <c r="P28" i="6"/>
  <c r="P36" i="6" l="1"/>
  <c r="O40" i="6"/>
  <c r="O56" i="8" s="1"/>
  <c r="O59" i="8" s="1"/>
  <c r="N30" i="6"/>
  <c r="M32" i="6"/>
  <c r="M45" i="8" s="1"/>
  <c r="M48" i="8" s="1"/>
  <c r="C30" i="7"/>
  <c r="R57" i="8"/>
  <c r="C57" i="8" s="1"/>
  <c r="O46" i="8"/>
  <c r="O24" i="7"/>
  <c r="P23" i="7"/>
  <c r="Q28" i="6"/>
  <c r="Q36" i="6" l="1"/>
  <c r="P40" i="6"/>
  <c r="O30" i="6"/>
  <c r="N32" i="6"/>
  <c r="N45" i="8" s="1"/>
  <c r="N48" i="8" s="1"/>
  <c r="P46" i="8"/>
  <c r="Q23" i="7"/>
  <c r="P24" i="7"/>
  <c r="R28" i="6"/>
  <c r="P56" i="8" l="1"/>
  <c r="R36" i="6"/>
  <c r="R40" i="6" s="1"/>
  <c r="R56" i="8" s="1"/>
  <c r="R59" i="8" s="1"/>
  <c r="Q40" i="6"/>
  <c r="Q56" i="8" s="1"/>
  <c r="Q59" i="8" s="1"/>
  <c r="C36" i="6"/>
  <c r="P30" i="6"/>
  <c r="O32" i="6"/>
  <c r="O45" i="8" s="1"/>
  <c r="O48" i="8" s="1"/>
  <c r="Q46" i="8"/>
  <c r="R23" i="7"/>
  <c r="Q24" i="7"/>
  <c r="C28" i="6"/>
  <c r="C40" i="6" l="1"/>
  <c r="P59" i="8"/>
  <c r="C56" i="8"/>
  <c r="C61" i="8" s="1"/>
  <c r="C6" i="8" s="1"/>
  <c r="Q30" i="6"/>
  <c r="P32" i="6"/>
  <c r="P45" i="8" s="1"/>
  <c r="P48" i="8" s="1"/>
  <c r="R46" i="8"/>
  <c r="C46" i="8" s="1"/>
  <c r="R24" i="7"/>
  <c r="C24" i="7" s="1"/>
  <c r="C23" i="7"/>
  <c r="C67" i="1"/>
  <c r="C64" i="1"/>
  <c r="C62" i="1"/>
  <c r="C60" i="1"/>
  <c r="D15" i="6" s="1"/>
  <c r="E15" i="6" s="1"/>
  <c r="F15" i="6" s="1"/>
  <c r="G15" i="6" s="1"/>
  <c r="H15" i="6" s="1"/>
  <c r="I15" i="6" s="1"/>
  <c r="J15" i="6" s="1"/>
  <c r="K15" i="6" s="1"/>
  <c r="L15" i="6" s="1"/>
  <c r="M15" i="6" s="1"/>
  <c r="N15" i="6" s="1"/>
  <c r="O15" i="6" s="1"/>
  <c r="P15" i="6" s="1"/>
  <c r="Q15" i="6" s="1"/>
  <c r="R15" i="6" s="1"/>
  <c r="C56" i="1"/>
  <c r="D13" i="6" s="1"/>
  <c r="E13" i="6" s="1"/>
  <c r="F13" i="6" s="1"/>
  <c r="G13" i="6" s="1"/>
  <c r="H13" i="6" s="1"/>
  <c r="I13" i="6" s="1"/>
  <c r="J13" i="6" s="1"/>
  <c r="K13" i="6" s="1"/>
  <c r="L13" i="6" s="1"/>
  <c r="M13" i="6" s="1"/>
  <c r="N13" i="6" s="1"/>
  <c r="O13" i="6" s="1"/>
  <c r="P13" i="6" s="1"/>
  <c r="Q13" i="6" s="1"/>
  <c r="R13" i="6" s="1"/>
  <c r="C48" i="1"/>
  <c r="D12" i="6" s="1"/>
  <c r="E12" i="6" s="1"/>
  <c r="F12" i="6" s="1"/>
  <c r="G12" i="6" s="1"/>
  <c r="H12" i="6" s="1"/>
  <c r="I12" i="6" s="1"/>
  <c r="J12" i="6" s="1"/>
  <c r="K12" i="6" s="1"/>
  <c r="L12" i="6" s="1"/>
  <c r="M12" i="6" s="1"/>
  <c r="N12" i="6" s="1"/>
  <c r="O12" i="6" s="1"/>
  <c r="P12" i="6" s="1"/>
  <c r="Q12" i="6" s="1"/>
  <c r="R12" i="6" s="1"/>
  <c r="C38" i="1"/>
  <c r="C35" i="1"/>
  <c r="C33" i="1"/>
  <c r="C31" i="1"/>
  <c r="D7" i="6" s="1"/>
  <c r="R30" i="6" l="1"/>
  <c r="Q32" i="6"/>
  <c r="C68" i="1"/>
  <c r="D14" i="6" s="1"/>
  <c r="E14" i="6" s="1"/>
  <c r="F14" i="6" s="1"/>
  <c r="G14" i="6" s="1"/>
  <c r="H14" i="6" s="1"/>
  <c r="I14" i="6" s="1"/>
  <c r="J14" i="6" s="1"/>
  <c r="K14" i="6" s="1"/>
  <c r="L14" i="6" s="1"/>
  <c r="M14" i="6" s="1"/>
  <c r="N14" i="6" s="1"/>
  <c r="O14" i="6" s="1"/>
  <c r="P14" i="6" s="1"/>
  <c r="Q14" i="6" s="1"/>
  <c r="R14" i="6" s="1"/>
  <c r="C39" i="1"/>
  <c r="D6" i="6" s="1"/>
  <c r="H16" i="5"/>
  <c r="Q45" i="8" l="1"/>
  <c r="C30" i="6"/>
  <c r="R32" i="6"/>
  <c r="R45" i="8" s="1"/>
  <c r="R48" i="8" s="1"/>
  <c r="C27" i="1"/>
  <c r="C19" i="1"/>
  <c r="E7" i="6"/>
  <c r="D4" i="6" l="1"/>
  <c r="E4" i="6" s="1"/>
  <c r="F4" i="6" s="1"/>
  <c r="G4" i="6" s="1"/>
  <c r="H4" i="6" s="1"/>
  <c r="I4" i="6" s="1"/>
  <c r="J4" i="6" s="1"/>
  <c r="K4" i="6" s="1"/>
  <c r="L4" i="6" s="1"/>
  <c r="M4" i="6" s="1"/>
  <c r="N4" i="6" s="1"/>
  <c r="O4" i="6" s="1"/>
  <c r="P4" i="6" s="1"/>
  <c r="Q4" i="6" s="1"/>
  <c r="R4" i="6" s="1"/>
  <c r="D5" i="6"/>
  <c r="C59" i="8"/>
  <c r="C32" i="6"/>
  <c r="Q48" i="8"/>
  <c r="C48" i="8" s="1"/>
  <c r="C45" i="8"/>
  <c r="C50" i="8" s="1"/>
  <c r="C5" i="8" s="1"/>
  <c r="E22" i="6"/>
  <c r="F22" i="6" s="1"/>
  <c r="G22" i="6" s="1"/>
  <c r="H22" i="6" s="1"/>
  <c r="I22" i="6" s="1"/>
  <c r="J22" i="6" s="1"/>
  <c r="K22" i="6" s="1"/>
  <c r="L22" i="6" s="1"/>
  <c r="M22" i="6" s="1"/>
  <c r="N22" i="6" s="1"/>
  <c r="O22" i="6" s="1"/>
  <c r="P22" i="6" s="1"/>
  <c r="Q22" i="6" s="1"/>
  <c r="R22" i="6" s="1"/>
  <c r="E23" i="6"/>
  <c r="F23" i="6" s="1"/>
  <c r="G23" i="6" s="1"/>
  <c r="H23" i="6" s="1"/>
  <c r="I23" i="6" s="1"/>
  <c r="J23" i="6" s="1"/>
  <c r="K23" i="6" s="1"/>
  <c r="L23" i="6" s="1"/>
  <c r="M23" i="6" s="1"/>
  <c r="N23" i="6" s="1"/>
  <c r="O23" i="6" s="1"/>
  <c r="P23" i="6" s="1"/>
  <c r="Q23" i="6" s="1"/>
  <c r="R23" i="6" s="1"/>
  <c r="F7" i="6"/>
  <c r="E6" i="6"/>
  <c r="D24" i="6" l="1"/>
  <c r="C23" i="6"/>
  <c r="E24" i="6"/>
  <c r="G7" i="6"/>
  <c r="F6" i="6"/>
  <c r="D16" i="6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AF14" i="10"/>
  <c r="F24" i="6" l="1"/>
  <c r="G6" i="6"/>
  <c r="H7" i="6"/>
  <c r="I14" i="10"/>
  <c r="I15" i="10" s="1"/>
  <c r="Y14" i="10"/>
  <c r="Y15" i="10" s="1"/>
  <c r="Q14" i="10"/>
  <c r="Q15" i="10" s="1"/>
  <c r="AG14" i="10"/>
  <c r="AG15" i="10" s="1"/>
  <c r="S14" i="10"/>
  <c r="S15" i="10" s="1"/>
  <c r="R14" i="10"/>
  <c r="R15" i="10" s="1"/>
  <c r="L14" i="10"/>
  <c r="L15" i="10" s="1"/>
  <c r="T14" i="10"/>
  <c r="T15" i="10" s="1"/>
  <c r="AB14" i="10"/>
  <c r="AB15" i="10" s="1"/>
  <c r="Z14" i="10"/>
  <c r="Z15" i="10" s="1"/>
  <c r="E14" i="10"/>
  <c r="E15" i="10" s="1"/>
  <c r="M14" i="10"/>
  <c r="M15" i="10" s="1"/>
  <c r="U14" i="10"/>
  <c r="U15" i="10" s="1"/>
  <c r="AC14" i="10"/>
  <c r="AC15" i="10" s="1"/>
  <c r="AA14" i="10"/>
  <c r="AA15" i="10" s="1"/>
  <c r="F14" i="10"/>
  <c r="F15" i="10" s="1"/>
  <c r="N14" i="10"/>
  <c r="N15" i="10" s="1"/>
  <c r="V14" i="10"/>
  <c r="V15" i="10" s="1"/>
  <c r="AD14" i="10"/>
  <c r="AD15" i="10" s="1"/>
  <c r="J14" i="10"/>
  <c r="J15" i="10" s="1"/>
  <c r="K14" i="10"/>
  <c r="K15" i="10" s="1"/>
  <c r="G14" i="10"/>
  <c r="G15" i="10" s="1"/>
  <c r="O14" i="10"/>
  <c r="O15" i="10" s="1"/>
  <c r="W14" i="10"/>
  <c r="W15" i="10" s="1"/>
  <c r="AE14" i="10"/>
  <c r="AE15" i="10" s="1"/>
  <c r="D14" i="10"/>
  <c r="D15" i="10" s="1"/>
  <c r="H14" i="10"/>
  <c r="H15" i="10" s="1"/>
  <c r="P14" i="10"/>
  <c r="P15" i="10" s="1"/>
  <c r="X14" i="10"/>
  <c r="X15" i="10" s="1"/>
  <c r="AF15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D13" i="10" s="1"/>
  <c r="AG3" i="10"/>
  <c r="AF3" i="10"/>
  <c r="AE3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AG34" i="9"/>
  <c r="C34" i="9" s="1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AG31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R33" i="8"/>
  <c r="Q33" i="8"/>
  <c r="P33" i="8"/>
  <c r="O33" i="8"/>
  <c r="N33" i="8"/>
  <c r="C36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R18" i="7"/>
  <c r="R35" i="8" s="1"/>
  <c r="Q18" i="7"/>
  <c r="Q35" i="8" s="1"/>
  <c r="P18" i="7"/>
  <c r="P35" i="8" s="1"/>
  <c r="O18" i="7"/>
  <c r="O35" i="8" s="1"/>
  <c r="N18" i="7"/>
  <c r="N35" i="8" s="1"/>
  <c r="M18" i="7"/>
  <c r="M35" i="8" s="1"/>
  <c r="L18" i="7"/>
  <c r="L35" i="8" s="1"/>
  <c r="K18" i="7"/>
  <c r="K35" i="8" s="1"/>
  <c r="J18" i="7"/>
  <c r="J35" i="8" s="1"/>
  <c r="I18" i="7"/>
  <c r="I35" i="8" s="1"/>
  <c r="H18" i="7"/>
  <c r="H35" i="8" s="1"/>
  <c r="G18" i="7"/>
  <c r="G35" i="8" s="1"/>
  <c r="F18" i="7"/>
  <c r="F35" i="8" s="1"/>
  <c r="E18" i="7"/>
  <c r="E35" i="8" s="1"/>
  <c r="D18" i="7"/>
  <c r="D35" i="8" s="1"/>
  <c r="C17" i="7"/>
  <c r="C16" i="7"/>
  <c r="E16" i="5"/>
  <c r="F16" i="5" s="1"/>
  <c r="G15" i="5"/>
  <c r="C22" i="3"/>
  <c r="C20" i="3"/>
  <c r="C35" i="8" l="1"/>
  <c r="C18" i="7"/>
  <c r="C11" i="9"/>
  <c r="C33" i="9"/>
  <c r="H20" i="6"/>
  <c r="G24" i="6"/>
  <c r="G32" i="9" s="1"/>
  <c r="I7" i="6"/>
  <c r="J7" i="6" s="1"/>
  <c r="K7" i="6" s="1"/>
  <c r="L7" i="6" s="1"/>
  <c r="M7" i="6" s="1"/>
  <c r="N7" i="6" s="1"/>
  <c r="O7" i="6" s="1"/>
  <c r="P7" i="6" s="1"/>
  <c r="Q7" i="6" s="1"/>
  <c r="R7" i="6" s="1"/>
  <c r="H6" i="6"/>
  <c r="C14" i="10"/>
  <c r="C15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C21" i="6"/>
  <c r="F32" i="9"/>
  <c r="C22" i="6"/>
  <c r="D32" i="9"/>
  <c r="E32" i="9"/>
  <c r="G17" i="5"/>
  <c r="N23" i="3"/>
  <c r="M23" i="3"/>
  <c r="L23" i="3"/>
  <c r="K23" i="3"/>
  <c r="J23" i="3"/>
  <c r="D23" i="3"/>
  <c r="E6" i="5"/>
  <c r="F6" i="5" s="1"/>
  <c r="R11" i="8"/>
  <c r="Q11" i="8"/>
  <c r="P11" i="8"/>
  <c r="O11" i="8"/>
  <c r="N11" i="8"/>
  <c r="R12" i="7"/>
  <c r="Q12" i="7"/>
  <c r="P12" i="7"/>
  <c r="O12" i="7"/>
  <c r="N12" i="7"/>
  <c r="M12" i="7"/>
  <c r="L12" i="7"/>
  <c r="K12" i="7"/>
  <c r="J12" i="7"/>
  <c r="I12" i="7"/>
  <c r="G13" i="8"/>
  <c r="H12" i="7"/>
  <c r="Q6" i="7"/>
  <c r="K6" i="7"/>
  <c r="I6" i="7"/>
  <c r="C4" i="3"/>
  <c r="G5" i="5" s="1"/>
  <c r="C5" i="3"/>
  <c r="C6" i="3"/>
  <c r="E7" i="3"/>
  <c r="F7" i="3"/>
  <c r="G7" i="3"/>
  <c r="H7" i="3"/>
  <c r="I7" i="3"/>
  <c r="J7" i="3"/>
  <c r="K7" i="3"/>
  <c r="L7" i="3"/>
  <c r="M7" i="3"/>
  <c r="N7" i="3"/>
  <c r="D7" i="3"/>
  <c r="C3" i="3"/>
  <c r="R13" i="8"/>
  <c r="Q13" i="8"/>
  <c r="P13" i="8"/>
  <c r="O13" i="8"/>
  <c r="N13" i="8"/>
  <c r="M13" i="8"/>
  <c r="L13" i="8"/>
  <c r="K13" i="8"/>
  <c r="J13" i="8"/>
  <c r="I13" i="8"/>
  <c r="H13" i="8"/>
  <c r="F13" i="8"/>
  <c r="D13" i="8"/>
  <c r="E11" i="5"/>
  <c r="F11" i="5" s="1"/>
  <c r="N15" i="3"/>
  <c r="M15" i="3"/>
  <c r="L15" i="3"/>
  <c r="K15" i="3"/>
  <c r="J15" i="3"/>
  <c r="C14" i="3"/>
  <c r="C12" i="3"/>
  <c r="G10" i="5" s="1"/>
  <c r="G6" i="5" l="1"/>
  <c r="H6" i="5" s="1"/>
  <c r="H24" i="6"/>
  <c r="H32" i="9" s="1"/>
  <c r="C7" i="6"/>
  <c r="I6" i="6"/>
  <c r="J6" i="6" s="1"/>
  <c r="K6" i="6" s="1"/>
  <c r="L6" i="6" s="1"/>
  <c r="M6" i="6" s="1"/>
  <c r="N6" i="6" s="1"/>
  <c r="O6" i="6" s="1"/>
  <c r="P6" i="6" s="1"/>
  <c r="Q6" i="6" s="1"/>
  <c r="R6" i="6" s="1"/>
  <c r="C4" i="10"/>
  <c r="D5" i="10"/>
  <c r="C5" i="10" s="1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I20" i="9"/>
  <c r="J20" i="9"/>
  <c r="K20" i="9"/>
  <c r="L20" i="9"/>
  <c r="M20" i="9"/>
  <c r="M11" i="8"/>
  <c r="M9" i="9"/>
  <c r="L11" i="8"/>
  <c r="L9" i="9"/>
  <c r="K11" i="8"/>
  <c r="K9" i="9"/>
  <c r="J11" i="8"/>
  <c r="J9" i="9"/>
  <c r="I11" i="8"/>
  <c r="I9" i="9"/>
  <c r="H11" i="8"/>
  <c r="H9" i="9"/>
  <c r="G11" i="8"/>
  <c r="G9" i="9"/>
  <c r="F11" i="8"/>
  <c r="F9" i="9"/>
  <c r="E11" i="8"/>
  <c r="E9" i="9"/>
  <c r="D9" i="9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H24" i="8"/>
  <c r="H22" i="9"/>
  <c r="I24" i="8"/>
  <c r="I22" i="9"/>
  <c r="J24" i="8"/>
  <c r="J22" i="9"/>
  <c r="K24" i="8"/>
  <c r="K22" i="9"/>
  <c r="L24" i="8"/>
  <c r="L22" i="9"/>
  <c r="M24" i="8"/>
  <c r="M22" i="9"/>
  <c r="N24" i="8"/>
  <c r="N22" i="9"/>
  <c r="O24" i="8"/>
  <c r="O22" i="9"/>
  <c r="P24" i="8"/>
  <c r="P22" i="9"/>
  <c r="Q24" i="8"/>
  <c r="Q22" i="9"/>
  <c r="R24" i="8"/>
  <c r="R22" i="9"/>
  <c r="S22" i="9"/>
  <c r="T22" i="9"/>
  <c r="U22" i="9"/>
  <c r="V22" i="9"/>
  <c r="W22" i="9"/>
  <c r="X22" i="9"/>
  <c r="Y22" i="9"/>
  <c r="Z22" i="9"/>
  <c r="AA22" i="9"/>
  <c r="AB22" i="9"/>
  <c r="AC22" i="9"/>
  <c r="AD22" i="9"/>
  <c r="AE22" i="9"/>
  <c r="AF22" i="9"/>
  <c r="AG22" i="9"/>
  <c r="I31" i="9"/>
  <c r="I33" i="8"/>
  <c r="J31" i="9"/>
  <c r="J33" i="8"/>
  <c r="K31" i="9"/>
  <c r="K33" i="8"/>
  <c r="L31" i="9"/>
  <c r="L33" i="8"/>
  <c r="M31" i="9"/>
  <c r="M33" i="8"/>
  <c r="E34" i="8"/>
  <c r="D34" i="8"/>
  <c r="F34" i="8"/>
  <c r="G34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G7" i="5"/>
  <c r="D6" i="7"/>
  <c r="L6" i="7"/>
  <c r="D12" i="7"/>
  <c r="F12" i="7"/>
  <c r="F6" i="7"/>
  <c r="N6" i="7"/>
  <c r="C10" i="7"/>
  <c r="F3" i="7"/>
  <c r="H6" i="7"/>
  <c r="P6" i="7"/>
  <c r="G12" i="7"/>
  <c r="M6" i="7"/>
  <c r="H3" i="7"/>
  <c r="G6" i="7"/>
  <c r="O6" i="7"/>
  <c r="N3" i="7"/>
  <c r="J6" i="7"/>
  <c r="R6" i="7"/>
  <c r="P3" i="7"/>
  <c r="C11" i="7"/>
  <c r="C4" i="7"/>
  <c r="C5" i="7"/>
  <c r="F9" i="7"/>
  <c r="E13" i="8"/>
  <c r="I3" i="7"/>
  <c r="Q3" i="7"/>
  <c r="E6" i="7"/>
  <c r="G9" i="7"/>
  <c r="O9" i="7"/>
  <c r="E12" i="7"/>
  <c r="N9" i="7"/>
  <c r="J3" i="7"/>
  <c r="R3" i="7"/>
  <c r="H9" i="7"/>
  <c r="P9" i="7"/>
  <c r="K3" i="7"/>
  <c r="I9" i="7"/>
  <c r="Q9" i="7"/>
  <c r="R9" i="7"/>
  <c r="L3" i="7"/>
  <c r="J9" i="7"/>
  <c r="E3" i="7"/>
  <c r="M3" i="7"/>
  <c r="K9" i="7"/>
  <c r="L9" i="7"/>
  <c r="D9" i="7"/>
  <c r="D15" i="7" s="1"/>
  <c r="D21" i="7" s="1"/>
  <c r="G3" i="7"/>
  <c r="O3" i="7"/>
  <c r="E9" i="7"/>
  <c r="M9" i="7"/>
  <c r="C7" i="3"/>
  <c r="L21" i="8"/>
  <c r="O11" i="6"/>
  <c r="F3" i="6"/>
  <c r="N3" i="6"/>
  <c r="H11" i="6"/>
  <c r="P11" i="6"/>
  <c r="M3" i="6"/>
  <c r="G11" i="6"/>
  <c r="G3" i="6"/>
  <c r="O3" i="6"/>
  <c r="I11" i="6"/>
  <c r="Q11" i="6"/>
  <c r="E3" i="6"/>
  <c r="J11" i="6"/>
  <c r="I3" i="6"/>
  <c r="Q3" i="6"/>
  <c r="K11" i="6"/>
  <c r="H3" i="6"/>
  <c r="J3" i="6"/>
  <c r="R3" i="6"/>
  <c r="D11" i="6"/>
  <c r="D19" i="6" s="1"/>
  <c r="L11" i="6"/>
  <c r="P3" i="6"/>
  <c r="R11" i="6"/>
  <c r="K3" i="6"/>
  <c r="E11" i="6"/>
  <c r="M11" i="6"/>
  <c r="K21" i="8"/>
  <c r="R21" i="8"/>
  <c r="J21" i="8"/>
  <c r="Q21" i="8"/>
  <c r="I21" i="8"/>
  <c r="P21" i="8"/>
  <c r="H21" i="8"/>
  <c r="O21" i="8"/>
  <c r="G21" i="8"/>
  <c r="N21" i="8"/>
  <c r="F21" i="8"/>
  <c r="M21" i="8"/>
  <c r="E21" i="8"/>
  <c r="L3" i="6"/>
  <c r="F11" i="6"/>
  <c r="N11" i="6"/>
  <c r="C11" i="8" l="1"/>
  <c r="C9" i="9"/>
  <c r="H34" i="8"/>
  <c r="J20" i="6"/>
  <c r="I24" i="6"/>
  <c r="I32" i="9" s="1"/>
  <c r="E24" i="8"/>
  <c r="E22" i="9"/>
  <c r="C13" i="8"/>
  <c r="G24" i="8"/>
  <c r="G22" i="9"/>
  <c r="F24" i="8"/>
  <c r="F22" i="9"/>
  <c r="D24" i="8"/>
  <c r="D22" i="9"/>
  <c r="AG12" i="9"/>
  <c r="C12" i="9" s="1"/>
  <c r="C14" i="6"/>
  <c r="C6" i="6"/>
  <c r="C6" i="7"/>
  <c r="C12" i="7"/>
  <c r="C24" i="8" l="1"/>
  <c r="C22" i="9"/>
  <c r="I35" i="9"/>
  <c r="I34" i="8"/>
  <c r="K20" i="6"/>
  <c r="J24" i="6"/>
  <c r="C14" i="8"/>
  <c r="J32" i="9" l="1"/>
  <c r="J34" i="8"/>
  <c r="L20" i="6"/>
  <c r="K24" i="6"/>
  <c r="I37" i="8"/>
  <c r="E5" i="6"/>
  <c r="E8" i="6" s="1"/>
  <c r="J35" i="9" l="1"/>
  <c r="J37" i="8"/>
  <c r="K32" i="9"/>
  <c r="K35" i="9" s="1"/>
  <c r="K34" i="8"/>
  <c r="M20" i="6"/>
  <c r="L24" i="6"/>
  <c r="F5" i="6"/>
  <c r="D8" i="6"/>
  <c r="D10" i="9" s="1"/>
  <c r="H7" i="5"/>
  <c r="H17" i="5"/>
  <c r="C12" i="6"/>
  <c r="E10" i="9"/>
  <c r="C4" i="6"/>
  <c r="L32" i="9" l="1"/>
  <c r="L35" i="9" s="1"/>
  <c r="L34" i="8"/>
  <c r="N20" i="6"/>
  <c r="M24" i="6"/>
  <c r="K37" i="8"/>
  <c r="E16" i="6"/>
  <c r="G5" i="6"/>
  <c r="F16" i="6"/>
  <c r="F8" i="6"/>
  <c r="F10" i="9" s="1"/>
  <c r="F13" i="9" s="1"/>
  <c r="D12" i="8"/>
  <c r="D15" i="8" s="1"/>
  <c r="E12" i="8"/>
  <c r="E13" i="9"/>
  <c r="D23" i="8"/>
  <c r="D13" i="9"/>
  <c r="E15" i="8" l="1"/>
  <c r="L37" i="8"/>
  <c r="M32" i="9"/>
  <c r="M35" i="9" s="1"/>
  <c r="M34" i="8"/>
  <c r="O20" i="6"/>
  <c r="N24" i="6"/>
  <c r="F12" i="8"/>
  <c r="F23" i="8"/>
  <c r="H5" i="6"/>
  <c r="G16" i="6"/>
  <c r="G8" i="6"/>
  <c r="E23" i="8"/>
  <c r="F15" i="8" l="1"/>
  <c r="Z9" i="10"/>
  <c r="Z10" i="10" s="1"/>
  <c r="K9" i="10"/>
  <c r="K10" i="10" s="1"/>
  <c r="S9" i="10"/>
  <c r="S10" i="10" s="1"/>
  <c r="AA9" i="10"/>
  <c r="AA10" i="10" s="1"/>
  <c r="L9" i="10"/>
  <c r="L10" i="10" s="1"/>
  <c r="T9" i="10"/>
  <c r="T10" i="10" s="1"/>
  <c r="AB9" i="10"/>
  <c r="AB10" i="10" s="1"/>
  <c r="E9" i="10"/>
  <c r="M9" i="10"/>
  <c r="M10" i="10" s="1"/>
  <c r="U9" i="10"/>
  <c r="U10" i="10" s="1"/>
  <c r="AC9" i="10"/>
  <c r="AC10" i="10" s="1"/>
  <c r="F9" i="10"/>
  <c r="N9" i="10"/>
  <c r="N10" i="10" s="1"/>
  <c r="V9" i="10"/>
  <c r="V10" i="10" s="1"/>
  <c r="AD9" i="10"/>
  <c r="AD10" i="10" s="1"/>
  <c r="D9" i="10"/>
  <c r="G9" i="10"/>
  <c r="G10" i="10" s="1"/>
  <c r="O9" i="10"/>
  <c r="O10" i="10" s="1"/>
  <c r="W9" i="10"/>
  <c r="W10" i="10" s="1"/>
  <c r="AE9" i="10"/>
  <c r="AE10" i="10" s="1"/>
  <c r="H9" i="10"/>
  <c r="H10" i="10" s="1"/>
  <c r="P9" i="10"/>
  <c r="P10" i="10" s="1"/>
  <c r="X9" i="10"/>
  <c r="X10" i="10" s="1"/>
  <c r="AF9" i="10"/>
  <c r="AF10" i="10" s="1"/>
  <c r="I9" i="10"/>
  <c r="I10" i="10" s="1"/>
  <c r="Q9" i="10"/>
  <c r="Q10" i="10" s="1"/>
  <c r="Y9" i="10"/>
  <c r="Y10" i="10" s="1"/>
  <c r="AG9" i="10"/>
  <c r="AG10" i="10" s="1"/>
  <c r="J9" i="10"/>
  <c r="J10" i="10" s="1"/>
  <c r="R9" i="10"/>
  <c r="R10" i="10" s="1"/>
  <c r="N32" i="9"/>
  <c r="N35" i="9" s="1"/>
  <c r="N34" i="8"/>
  <c r="P20" i="6"/>
  <c r="O24" i="6"/>
  <c r="M37" i="8"/>
  <c r="I5" i="6"/>
  <c r="H8" i="6"/>
  <c r="G10" i="9"/>
  <c r="G13" i="9" s="1"/>
  <c r="G12" i="8"/>
  <c r="G23" i="8"/>
  <c r="G21" i="9" l="1"/>
  <c r="N37" i="8"/>
  <c r="I16" i="6"/>
  <c r="I21" i="9" s="1"/>
  <c r="C9" i="10"/>
  <c r="D10" i="10"/>
  <c r="D21" i="9"/>
  <c r="F10" i="10"/>
  <c r="F21" i="9"/>
  <c r="E10" i="10"/>
  <c r="E21" i="9"/>
  <c r="O32" i="9"/>
  <c r="O35" i="9" s="1"/>
  <c r="O34" i="8"/>
  <c r="Q20" i="6"/>
  <c r="P24" i="6"/>
  <c r="G15" i="8"/>
  <c r="H10" i="9"/>
  <c r="H13" i="9" s="1"/>
  <c r="H12" i="8"/>
  <c r="H16" i="6"/>
  <c r="C13" i="6"/>
  <c r="J5" i="6"/>
  <c r="I8" i="6"/>
  <c r="I10" i="9" s="1"/>
  <c r="H15" i="8" l="1"/>
  <c r="C10" i="10"/>
  <c r="I24" i="9"/>
  <c r="I23" i="8"/>
  <c r="I26" i="8" s="1"/>
  <c r="J16" i="6"/>
  <c r="P32" i="9"/>
  <c r="P35" i="9" s="1"/>
  <c r="P34" i="8"/>
  <c r="R20" i="6"/>
  <c r="Q24" i="6"/>
  <c r="O37" i="8"/>
  <c r="K5" i="6"/>
  <c r="J8" i="6"/>
  <c r="I13" i="9"/>
  <c r="I12" i="8"/>
  <c r="H21" i="9"/>
  <c r="H23" i="8"/>
  <c r="I15" i="8" l="1"/>
  <c r="P37" i="8"/>
  <c r="J21" i="9"/>
  <c r="J24" i="9" s="1"/>
  <c r="J23" i="8"/>
  <c r="K16" i="6"/>
  <c r="R24" i="6"/>
  <c r="Q32" i="9"/>
  <c r="Q35" i="9" s="1"/>
  <c r="Q34" i="8"/>
  <c r="J10" i="9"/>
  <c r="J12" i="8"/>
  <c r="L5" i="6"/>
  <c r="K8" i="6"/>
  <c r="J13" i="9" l="1"/>
  <c r="K23" i="8"/>
  <c r="K21" i="9"/>
  <c r="K24" i="9" s="1"/>
  <c r="L16" i="6"/>
  <c r="J26" i="8"/>
  <c r="Q37" i="8"/>
  <c r="R32" i="9"/>
  <c r="R35" i="9" s="1"/>
  <c r="R34" i="8"/>
  <c r="J15" i="8"/>
  <c r="M5" i="6"/>
  <c r="L8" i="6"/>
  <c r="K10" i="9"/>
  <c r="K13" i="9" s="1"/>
  <c r="K12" i="8"/>
  <c r="K15" i="8" l="1"/>
  <c r="R37" i="8"/>
  <c r="L21" i="9"/>
  <c r="L24" i="9" s="1"/>
  <c r="L23" i="8"/>
  <c r="M16" i="6"/>
  <c r="K26" i="8"/>
  <c r="S32" i="9"/>
  <c r="S35" i="9" s="1"/>
  <c r="L10" i="9"/>
  <c r="L13" i="9" s="1"/>
  <c r="L12" i="8"/>
  <c r="N5" i="6"/>
  <c r="M8" i="6"/>
  <c r="M21" i="9" l="1"/>
  <c r="M24" i="9" s="1"/>
  <c r="M23" i="8"/>
  <c r="N16" i="6"/>
  <c r="L26" i="8"/>
  <c r="T32" i="9"/>
  <c r="T35" i="9" s="1"/>
  <c r="M10" i="9"/>
  <c r="M13" i="9" s="1"/>
  <c r="M12" i="8"/>
  <c r="O5" i="6"/>
  <c r="N8" i="6"/>
  <c r="L15" i="8"/>
  <c r="N23" i="8" l="1"/>
  <c r="N21" i="9"/>
  <c r="N24" i="9" s="1"/>
  <c r="O16" i="6"/>
  <c r="M26" i="8"/>
  <c r="U32" i="9"/>
  <c r="U35" i="9" s="1"/>
  <c r="N10" i="9"/>
  <c r="N13" i="9" s="1"/>
  <c r="N12" i="8"/>
  <c r="P5" i="6"/>
  <c r="O8" i="6"/>
  <c r="M15" i="8"/>
  <c r="O21" i="9" l="1"/>
  <c r="O24" i="9" s="1"/>
  <c r="O23" i="8"/>
  <c r="P16" i="6"/>
  <c r="N26" i="8"/>
  <c r="V32" i="9"/>
  <c r="V35" i="9" s="1"/>
  <c r="O10" i="9"/>
  <c r="O13" i="9" s="1"/>
  <c r="O12" i="8"/>
  <c r="Q5" i="6"/>
  <c r="P8" i="6"/>
  <c r="N15" i="8"/>
  <c r="O15" i="8" l="1"/>
  <c r="P21" i="9"/>
  <c r="P24" i="9" s="1"/>
  <c r="P23" i="8"/>
  <c r="Q16" i="6"/>
  <c r="O26" i="8"/>
  <c r="W32" i="9"/>
  <c r="W35" i="9" s="1"/>
  <c r="P10" i="9"/>
  <c r="P13" i="9" s="1"/>
  <c r="P12" i="8"/>
  <c r="R5" i="6"/>
  <c r="Q8" i="6"/>
  <c r="P15" i="8" l="1"/>
  <c r="Q21" i="9"/>
  <c r="Q24" i="9" s="1"/>
  <c r="Q23" i="8"/>
  <c r="R16" i="6"/>
  <c r="P26" i="8"/>
  <c r="X32" i="9"/>
  <c r="X35" i="9" s="1"/>
  <c r="Q10" i="9"/>
  <c r="Q13" i="9" s="1"/>
  <c r="Q12" i="8"/>
  <c r="R8" i="6"/>
  <c r="Q15" i="8" l="1"/>
  <c r="R21" i="9"/>
  <c r="R24" i="9" s="1"/>
  <c r="R23" i="8"/>
  <c r="Q26" i="8"/>
  <c r="Y32" i="9"/>
  <c r="Y35" i="9" s="1"/>
  <c r="R12" i="8"/>
  <c r="R10" i="9"/>
  <c r="R13" i="9" s="1"/>
  <c r="R15" i="8" l="1"/>
  <c r="S21" i="9"/>
  <c r="S24" i="9" s="1"/>
  <c r="R26" i="8"/>
  <c r="Z32" i="9"/>
  <c r="Z35" i="9" s="1"/>
  <c r="S10" i="9"/>
  <c r="S13" i="9" s="1"/>
  <c r="T21" i="9" l="1"/>
  <c r="T24" i="9" s="1"/>
  <c r="AA32" i="9"/>
  <c r="AA35" i="9" s="1"/>
  <c r="T10" i="9"/>
  <c r="T13" i="9" s="1"/>
  <c r="U21" i="9" l="1"/>
  <c r="U24" i="9" s="1"/>
  <c r="AB32" i="9"/>
  <c r="AB35" i="9" s="1"/>
  <c r="U10" i="9"/>
  <c r="U13" i="9" s="1"/>
  <c r="V21" i="9" l="1"/>
  <c r="V24" i="9" s="1"/>
  <c r="AC32" i="9"/>
  <c r="AC35" i="9" s="1"/>
  <c r="V10" i="9"/>
  <c r="V13" i="9" s="1"/>
  <c r="W21" i="9" l="1"/>
  <c r="W24" i="9" s="1"/>
  <c r="AD32" i="9"/>
  <c r="AD35" i="9" s="1"/>
  <c r="W10" i="9"/>
  <c r="W13" i="9" s="1"/>
  <c r="X21" i="9" l="1"/>
  <c r="X24" i="9" s="1"/>
  <c r="AE32" i="9"/>
  <c r="AE35" i="9" s="1"/>
  <c r="X10" i="9"/>
  <c r="X13" i="9" s="1"/>
  <c r="Y21" i="9" l="1"/>
  <c r="Y24" i="9" s="1"/>
  <c r="AF32" i="9"/>
  <c r="AF35" i="9" s="1"/>
  <c r="C20" i="6"/>
  <c r="Y10" i="9"/>
  <c r="Y13" i="9" s="1"/>
  <c r="Z21" i="9" l="1"/>
  <c r="Z24" i="9" s="1"/>
  <c r="AG32" i="9"/>
  <c r="C24" i="6"/>
  <c r="Z10" i="9"/>
  <c r="Z13" i="9" s="1"/>
  <c r="AG35" i="9" l="1"/>
  <c r="C32" i="9"/>
  <c r="AA21" i="9"/>
  <c r="AA24" i="9" s="1"/>
  <c r="C34" i="8"/>
  <c r="AA10" i="9"/>
  <c r="AA13" i="9" s="1"/>
  <c r="AB21" i="9" l="1"/>
  <c r="AB24" i="9" s="1"/>
  <c r="AB10" i="9"/>
  <c r="AB13" i="9" s="1"/>
  <c r="AC21" i="9" l="1"/>
  <c r="AC24" i="9" s="1"/>
  <c r="AC10" i="9"/>
  <c r="AC13" i="9" s="1"/>
  <c r="AD21" i="9" l="1"/>
  <c r="AD24" i="9" s="1"/>
  <c r="AD10" i="9"/>
  <c r="AD13" i="9" s="1"/>
  <c r="AE21" i="9" l="1"/>
  <c r="AE24" i="9" s="1"/>
  <c r="AE10" i="9"/>
  <c r="AE13" i="9" s="1"/>
  <c r="AF21" i="9" l="1"/>
  <c r="AF24" i="9" s="1"/>
  <c r="C15" i="6"/>
  <c r="AF10" i="9"/>
  <c r="AF13" i="9" s="1"/>
  <c r="C5" i="6"/>
  <c r="AG21" i="9" l="1"/>
  <c r="C16" i="6"/>
  <c r="AG10" i="9"/>
  <c r="C8" i="6"/>
  <c r="AG13" i="9" l="1"/>
  <c r="C13" i="9" s="1"/>
  <c r="C10" i="9"/>
  <c r="C15" i="9" s="1"/>
  <c r="C2" i="9" s="1"/>
  <c r="AG24" i="9"/>
  <c r="C21" i="9"/>
  <c r="C23" i="8"/>
  <c r="C12" i="8"/>
  <c r="C17" i="8" s="1"/>
  <c r="C2" i="8" s="1"/>
  <c r="C15" i="8" l="1"/>
  <c r="F15" i="3" l="1"/>
  <c r="E20" i="9" s="1"/>
  <c r="E24" i="9" s="1"/>
  <c r="E26" i="8" l="1"/>
  <c r="G15" i="3"/>
  <c r="F20" i="9" s="1"/>
  <c r="F24" i="9" s="1"/>
  <c r="F26" i="8" l="1"/>
  <c r="H15" i="3"/>
  <c r="G20" i="9" s="1"/>
  <c r="G24" i="9" s="1"/>
  <c r="G26" i="8" l="1"/>
  <c r="H31" i="9"/>
  <c r="H35" i="9" s="1"/>
  <c r="G11" i="5"/>
  <c r="H11" i="5" s="1"/>
  <c r="H12" i="5" s="1"/>
  <c r="G12" i="5"/>
  <c r="AG23" i="9"/>
  <c r="C23" i="9" s="1"/>
  <c r="F21" i="3"/>
  <c r="F23" i="3" s="1"/>
  <c r="I21" i="3"/>
  <c r="I23" i="3"/>
  <c r="H33" i="8" s="1"/>
  <c r="H37" i="8" s="1"/>
  <c r="E19" i="3"/>
  <c r="E23" i="3" s="1"/>
  <c r="H26" i="8"/>
  <c r="H20" i="9"/>
  <c r="H24" i="9" s="1"/>
  <c r="G21" i="3"/>
  <c r="G23" i="3"/>
  <c r="F31" i="9" s="1"/>
  <c r="F35" i="9" s="1"/>
  <c r="F33" i="8"/>
  <c r="F37" i="8"/>
  <c r="I15" i="3"/>
  <c r="C13" i="3"/>
  <c r="H21" i="3" s="1"/>
  <c r="H23" i="3" s="1"/>
  <c r="D31" i="9" l="1"/>
  <c r="D33" i="8"/>
  <c r="C23" i="3"/>
  <c r="E31" i="9"/>
  <c r="E35" i="9" s="1"/>
  <c r="E33" i="8"/>
  <c r="E37" i="8" s="1"/>
  <c r="G33" i="8"/>
  <c r="G37" i="8" s="1"/>
  <c r="G31" i="9"/>
  <c r="G35" i="9" s="1"/>
  <c r="C25" i="8"/>
  <c r="C21" i="3"/>
  <c r="C19" i="3"/>
  <c r="E11" i="3"/>
  <c r="C11" i="3" l="1"/>
  <c r="E15" i="3"/>
  <c r="C33" i="8"/>
  <c r="C39" i="8" s="1"/>
  <c r="C4" i="8" s="1"/>
  <c r="D37" i="8"/>
  <c r="C37" i="8" s="1"/>
  <c r="C31" i="9"/>
  <c r="C37" i="9" s="1"/>
  <c r="C4" i="9" s="1"/>
  <c r="D35" i="9"/>
  <c r="C35" i="9" s="1"/>
  <c r="D20" i="9" l="1"/>
  <c r="C15" i="3"/>
  <c r="C16" i="3" s="1"/>
  <c r="D22" i="8"/>
  <c r="C22" i="8" l="1"/>
  <c r="C28" i="8" s="1"/>
  <c r="C3" i="8" s="1"/>
  <c r="D26" i="8"/>
  <c r="C26" i="8" s="1"/>
  <c r="D24" i="9"/>
  <c r="C24" i="9" s="1"/>
  <c r="C20" i="9"/>
  <c r="C26" i="9" s="1"/>
  <c r="C3" i="9" s="1"/>
</calcChain>
</file>

<file path=xl/sharedStrings.xml><?xml version="1.0" encoding="utf-8"?>
<sst xmlns="http://schemas.openxmlformats.org/spreadsheetml/2006/main" count="516" uniqueCount="132">
  <si>
    <t>Diskontná sadzba</t>
  </si>
  <si>
    <t>Finančná</t>
  </si>
  <si>
    <t>Ekonomická</t>
  </si>
  <si>
    <t>Agregovaný konverzný faktor</t>
  </si>
  <si>
    <t>Cena energie (plyn)</t>
  </si>
  <si>
    <t>eur/MWh</t>
  </si>
  <si>
    <t>Emisný faktor</t>
  </si>
  <si>
    <t>tCO2/MWh</t>
  </si>
  <si>
    <t>Spoločenské náklady emisií</t>
  </si>
  <si>
    <t>Jednotková cena tony CO2e</t>
  </si>
  <si>
    <t>CO2e (pre rok 2020 = 86 EUR/t)</t>
  </si>
  <si>
    <t>Variant 0 (status quo)</t>
  </si>
  <si>
    <t>Nájomné náklady</t>
  </si>
  <si>
    <t>Rozloha nájmu (administratívna plocha)</t>
  </si>
  <si>
    <t>m2</t>
  </si>
  <si>
    <t>Nájomné</t>
  </si>
  <si>
    <t>eur/m2</t>
  </si>
  <si>
    <t>Výška nájmu (ročná)</t>
  </si>
  <si>
    <t>eur/rok</t>
  </si>
  <si>
    <t>Náklady na parkovanie</t>
  </si>
  <si>
    <t>Mesačný poplatok za parkovacie miesto</t>
  </si>
  <si>
    <t>eur/miesto</t>
  </si>
  <si>
    <t>Počet parkovacích miest</t>
  </si>
  <si>
    <t>počet</t>
  </si>
  <si>
    <t>Nájom parkovacích miest (ročne)</t>
  </si>
  <si>
    <t>Prevádzkové náklady</t>
  </si>
  <si>
    <t>Náklady na energie</t>
  </si>
  <si>
    <t>Ostatné náklady</t>
  </si>
  <si>
    <t>Počet zamestnancov</t>
  </si>
  <si>
    <t>zam</t>
  </si>
  <si>
    <t>Potrebná administratívna plocha</t>
  </si>
  <si>
    <t>Fitout</t>
  </si>
  <si>
    <t>Úspora energie</t>
  </si>
  <si>
    <t>Výpočet parkovacích stojísk podľa STN</t>
  </si>
  <si>
    <t>N = 1,1 * Po * kmp * kd</t>
  </si>
  <si>
    <t>Po - základný počet parkovacích stojísk</t>
  </si>
  <si>
    <t>kmp - regulačný koeficient polohy</t>
  </si>
  <si>
    <t>kd - súčiniteľ vplyvu deľby prepravnej práce</t>
  </si>
  <si>
    <t>ALTERNATÍVA 0 STATUS QUO</t>
  </si>
  <si>
    <t>Celkom</t>
  </si>
  <si>
    <t>Projektová dokumentácia</t>
  </si>
  <si>
    <t>Pozemok</t>
  </si>
  <si>
    <t>Budova</t>
  </si>
  <si>
    <t>Vyvolané náklady</t>
  </si>
  <si>
    <t>Celkové investičné výdavky</t>
  </si>
  <si>
    <t>s DPH</t>
  </si>
  <si>
    <t>Zostatková hodnota na základe životnosti infraštruktrálnych prvkov (účtovné odpisy)</t>
  </si>
  <si>
    <t>Infraštrukturálny prvok</t>
  </si>
  <si>
    <t>Životnosť v rokoch</t>
  </si>
  <si>
    <t>Obdobie prevádzky v rámci referenčného obdobia</t>
  </si>
  <si>
    <t>Životnosť (vrátane výmeny)</t>
  </si>
  <si>
    <t>Zostatková hodnota</t>
  </si>
  <si>
    <t>ALTERNATÍVA 0</t>
  </si>
  <si>
    <t>Pozemky</t>
  </si>
  <si>
    <t>nekonečná</t>
  </si>
  <si>
    <t>Budovy</t>
  </si>
  <si>
    <t>ALTERNATÍVA 1</t>
  </si>
  <si>
    <t>ALTERNATÍVA 2</t>
  </si>
  <si>
    <t>Rok</t>
  </si>
  <si>
    <t>STATUS QUO</t>
  </si>
  <si>
    <t>Nájom parkovacích miest</t>
  </si>
  <si>
    <t>Prevádzka</t>
  </si>
  <si>
    <t>Energie</t>
  </si>
  <si>
    <t>Celkové prevádzkové výdavky</t>
  </si>
  <si>
    <t>VÝSTAVBA</t>
  </si>
  <si>
    <t>NOVÝ NÁJOM</t>
  </si>
  <si>
    <t>Vstupné</t>
  </si>
  <si>
    <t>Iné</t>
  </si>
  <si>
    <t>Celkové prevádzkové príjmy</t>
  </si>
  <si>
    <t>FNPV</t>
  </si>
  <si>
    <t>Peňažné toky</t>
  </si>
  <si>
    <t>(diskontované)</t>
  </si>
  <si>
    <t>Investičné výdavky</t>
  </si>
  <si>
    <t>Prevádzkové výdavky</t>
  </si>
  <si>
    <t>Prevádzkové príjmy</t>
  </si>
  <si>
    <t>Čisté peňažné toky</t>
  </si>
  <si>
    <t>Finančná čistá súčasná hodnota investície</t>
  </si>
  <si>
    <t>EUR</t>
  </si>
  <si>
    <t>Emisie</t>
  </si>
  <si>
    <t>Celkové spoločenské náklady</t>
  </si>
  <si>
    <t>ENPV</t>
  </si>
  <si>
    <t>Ekonomická čistá súčasná hodnota investície</t>
  </si>
  <si>
    <t>Žltou vyznačené bunky môžu byť upravené podľa konkrétneho projektu</t>
  </si>
  <si>
    <t>Celkom bez DPH</t>
  </si>
  <si>
    <t>Zostatková hodnota finančná</t>
  </si>
  <si>
    <t>Zostatková hodnota ekonomická</t>
  </si>
  <si>
    <t>Zostávajúca životnosť v %</t>
  </si>
  <si>
    <t>eur/mes./m2</t>
  </si>
  <si>
    <t>eur/rok/celková rozloha</t>
  </si>
  <si>
    <t>Rozloha budov vo vlastníctve MŠVVaŠ SR</t>
  </si>
  <si>
    <t>Rozloha nájmu (bezodplatná výpožčka)</t>
  </si>
  <si>
    <t>Náklady SPN</t>
  </si>
  <si>
    <t>Náklady voliteľné (upratovanie, SBS)</t>
  </si>
  <si>
    <t>Náklady na poistenie budov MŠ</t>
  </si>
  <si>
    <t>Náklady na modernizáciu a technické zhodnotenie objektov a technológií</t>
  </si>
  <si>
    <t xml:space="preserve">Príjem z prenájmu </t>
  </si>
  <si>
    <r>
      <t xml:space="preserve">Variant 1 (status quo + prenájom) - </t>
    </r>
    <r>
      <rPr>
        <b/>
        <sz val="10"/>
        <color rgb="FFFF0000"/>
        <rFont val="Arial Narrow"/>
        <family val="2"/>
        <charset val="238"/>
      </rPr>
      <t>alternatíva počíta s ďalšou budovou v tej istej kapacite ako je aktuálna na Stromovej 9</t>
    </r>
  </si>
  <si>
    <t xml:space="preserve">Variant 2 (nájom Spectrum Tower) </t>
  </si>
  <si>
    <t>IAD:OOD</t>
  </si>
  <si>
    <t>Súčiniteľ kd</t>
  </si>
  <si>
    <t>35:65</t>
  </si>
  <si>
    <t>40:60</t>
  </si>
  <si>
    <t>koeficient kmp</t>
  </si>
  <si>
    <t>popis</t>
  </si>
  <si>
    <t>CMO</t>
  </si>
  <si>
    <t>širšie cent.</t>
  </si>
  <si>
    <t>ostatné</t>
  </si>
  <si>
    <t>his. jadro</t>
  </si>
  <si>
    <t>lokal. cent.</t>
  </si>
  <si>
    <t>osob. def. zóny</t>
  </si>
  <si>
    <t>Ostatné priestory (sklad, serverovňa, atď.)</t>
  </si>
  <si>
    <t>Celková rozloha nájmu</t>
  </si>
  <si>
    <t>Nájomné kanc. priestorov</t>
  </si>
  <si>
    <t>1.rok</t>
  </si>
  <si>
    <t>2. rok</t>
  </si>
  <si>
    <t>v cene nájmu kanc. priestorov</t>
  </si>
  <si>
    <t>Ostatné priestory (chodby, kuchynky, sklad, serverovňa, atď.)</t>
  </si>
  <si>
    <t xml:space="preserve">Variant 3 (nájom Apollo Nivy) </t>
  </si>
  <si>
    <t xml:space="preserve">ALTERNATÍVA 1 </t>
  </si>
  <si>
    <t xml:space="preserve">ALTERNATÍVA 2 </t>
  </si>
  <si>
    <t xml:space="preserve">ALTERNATÍVA 3 </t>
  </si>
  <si>
    <t>ALTERNATÍVA 3</t>
  </si>
  <si>
    <t>NÁJOM SPECTRUM TOWER</t>
  </si>
  <si>
    <t>NÁJOM APOLLO NIVY</t>
  </si>
  <si>
    <t>STATUS QUO + NÁJOM</t>
  </si>
  <si>
    <t xml:space="preserve">Variant 4 (nájom Westend gate) </t>
  </si>
  <si>
    <t xml:space="preserve">ALTERNATÍVA 4 </t>
  </si>
  <si>
    <t>ALTERNATÍVA 4</t>
  </si>
  <si>
    <t>NÁJOM WESTEND GATE</t>
  </si>
  <si>
    <t>3.rok</t>
  </si>
  <si>
    <t>4.-5. rok</t>
  </si>
  <si>
    <t>6.-15.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</si>
</sst>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€_-;\-* #,##0.00\ _€_-;_-* &quot;-&quot;??\ _€_-;_-@_-"/>
    <numFmt numFmtId="164" formatCode="_-* #,##0.00_-;\-* #,##0.00_-;_-* &quot;-&quot;??_-;_-@_-"/>
    <numFmt numFmtId="165" formatCode="_(* #,##0.00_);_(* \(#,##0.00\);_(* &quot;-&quot;??_);_(@_)"/>
    <numFmt numFmtId="166" formatCode="_-* #,##0_-;\-* #,##0_-;_-* &quot;-&quot;??_-;_-@_-"/>
    <numFmt numFmtId="167" formatCode="#,##0_ ;[Red]\-#,##0\ "/>
    <numFmt numFmtId="168" formatCode="0.0"/>
    <numFmt numFmtId="169" formatCode="[h]:mm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i/>
      <sz val="10"/>
      <color theme="0" tint="-0.499984740745262"/>
      <name val="Arial Narrow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i/>
      <sz val="11"/>
      <color indexed="23"/>
      <name val="Calibri"/>
      <family val="2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8" fillId="0" borderId="0"/>
    <xf numFmtId="0" fontId="8" fillId="0" borderId="0"/>
    <xf numFmtId="0" fontId="9" fillId="0" borderId="0" applyNumberFormat="0" applyFill="0" applyBorder="0" applyAlignment="0" applyProtection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164" fontId="2" fillId="0" borderId="0" xfId="1" applyFont="1"/>
    <xf numFmtId="10" fontId="2" fillId="0" borderId="0" xfId="2" applyNumberFormat="1" applyFont="1"/>
    <xf numFmtId="9" fontId="5" fillId="0" borderId="0" xfId="2" applyFont="1"/>
    <xf numFmtId="166" fontId="2" fillId="2" borderId="0" xfId="1" applyNumberFormat="1" applyFont="1" applyFill="1"/>
    <xf numFmtId="166" fontId="3" fillId="2" borderId="0" xfId="1" applyNumberFormat="1" applyFont="1" applyFill="1"/>
    <xf numFmtId="0" fontId="11" fillId="0" borderId="0" xfId="3" applyFont="1"/>
    <xf numFmtId="165" fontId="2" fillId="0" borderId="0" xfId="0" applyNumberFormat="1" applyFont="1"/>
    <xf numFmtId="0" fontId="2" fillId="5" borderId="0" xfId="0" applyFont="1" applyFill="1"/>
    <xf numFmtId="0" fontId="2" fillId="0" borderId="0" xfId="2" applyNumberFormat="1" applyFont="1"/>
    <xf numFmtId="2" fontId="2" fillId="0" borderId="0" xfId="0" applyNumberFormat="1" applyFont="1"/>
    <xf numFmtId="43" fontId="2" fillId="0" borderId="0" xfId="0" applyNumberFormat="1" applyFont="1"/>
    <xf numFmtId="164" fontId="2" fillId="0" borderId="0" xfId="1" applyFont="1" applyBorder="1"/>
    <xf numFmtId="164" fontId="2" fillId="0" borderId="0" xfId="1" applyFont="1" applyFill="1"/>
    <xf numFmtId="164" fontId="2" fillId="0" borderId="0" xfId="1" applyFont="1" applyFill="1" applyBorder="1"/>
    <xf numFmtId="164" fontId="2" fillId="5" borderId="0" xfId="1" applyFont="1" applyFill="1" applyBorder="1"/>
    <xf numFmtId="164" fontId="2" fillId="5" borderId="0" xfId="1" applyFont="1" applyFill="1"/>
    <xf numFmtId="9" fontId="2" fillId="5" borderId="0" xfId="2" applyFont="1" applyFill="1"/>
    <xf numFmtId="0" fontId="5" fillId="0" borderId="0" xfId="0" applyFont="1" applyAlignment="1">
      <alignment horizontal="right"/>
    </xf>
    <xf numFmtId="166" fontId="5" fillId="0" borderId="0" xfId="0" applyNumberFormat="1" applyFont="1"/>
    <xf numFmtId="168" fontId="2" fillId="0" borderId="0" xfId="0" applyNumberFormat="1" applyFont="1"/>
    <xf numFmtId="0" fontId="13" fillId="5" borderId="0" xfId="0" applyFont="1" applyFill="1"/>
    <xf numFmtId="0" fontId="12" fillId="0" borderId="0" xfId="3" applyFont="1" applyBorder="1"/>
    <xf numFmtId="0" fontId="11" fillId="0" borderId="0" xfId="3" applyFont="1" applyBorder="1"/>
    <xf numFmtId="0" fontId="12" fillId="0" borderId="0" xfId="3" applyFont="1" applyBorder="1" applyAlignment="1">
      <alignment horizontal="center"/>
    </xf>
    <xf numFmtId="0" fontId="12" fillId="3" borderId="0" xfId="3" applyFont="1" applyFill="1" applyBorder="1" applyAlignment="1">
      <alignment horizontal="left"/>
    </xf>
    <xf numFmtId="0" fontId="12" fillId="3" borderId="0" xfId="3" applyFont="1" applyFill="1" applyBorder="1" applyAlignment="1">
      <alignment horizontal="center" wrapText="1"/>
    </xf>
    <xf numFmtId="0" fontId="11" fillId="0" borderId="0" xfId="3" applyFont="1" applyBorder="1" applyAlignment="1">
      <alignment horizontal="left"/>
    </xf>
    <xf numFmtId="0" fontId="11" fillId="0" borderId="0" xfId="3" applyFont="1" applyBorder="1" applyAlignment="1">
      <alignment horizontal="center" wrapText="1"/>
    </xf>
    <xf numFmtId="1" fontId="11" fillId="5" borderId="0" xfId="3" applyNumberFormat="1" applyFont="1" applyFill="1" applyBorder="1" applyAlignment="1">
      <alignment horizontal="center" vertical="center" wrapText="1"/>
    </xf>
    <xf numFmtId="9" fontId="11" fillId="0" borderId="0" xfId="2" applyFont="1" applyBorder="1" applyAlignment="1">
      <alignment horizontal="center"/>
    </xf>
    <xf numFmtId="3" fontId="11" fillId="0" borderId="0" xfId="3" applyNumberFormat="1" applyFont="1" applyBorder="1"/>
    <xf numFmtId="0" fontId="11" fillId="0" borderId="0" xfId="3" applyFont="1" applyBorder="1" applyAlignment="1">
      <alignment horizontal="center"/>
    </xf>
    <xf numFmtId="9" fontId="11" fillId="0" borderId="0" xfId="7" applyFont="1" applyBorder="1" applyAlignment="1">
      <alignment horizontal="center"/>
    </xf>
    <xf numFmtId="3" fontId="12" fillId="0" borderId="0" xfId="3" applyNumberFormat="1" applyFont="1" applyBorder="1"/>
    <xf numFmtId="0" fontId="12" fillId="2" borderId="0" xfId="3" applyFont="1" applyFill="1" applyBorder="1" applyAlignment="1">
      <alignment horizontal="left"/>
    </xf>
    <xf numFmtId="0" fontId="12" fillId="2" borderId="0" xfId="3" applyFont="1" applyFill="1" applyBorder="1" applyAlignment="1">
      <alignment horizontal="center" wrapText="1"/>
    </xf>
    <xf numFmtId="0" fontId="3" fillId="3" borderId="0" xfId="0" applyFont="1" applyFill="1"/>
    <xf numFmtId="164" fontId="2" fillId="3" borderId="0" xfId="1" applyFont="1" applyFill="1"/>
    <xf numFmtId="0" fontId="2" fillId="3" borderId="0" xfId="0" applyFont="1" applyFill="1"/>
    <xf numFmtId="0" fontId="11" fillId="0" borderId="0" xfId="3" applyFont="1" applyFill="1" applyBorder="1"/>
    <xf numFmtId="0" fontId="12" fillId="3" borderId="0" xfId="3" applyFont="1" applyFill="1" applyBorder="1"/>
    <xf numFmtId="0" fontId="4" fillId="3" borderId="0" xfId="3" applyFont="1" applyFill="1" applyBorder="1"/>
    <xf numFmtId="166" fontId="2" fillId="0" borderId="0" xfId="1" applyNumberFormat="1" applyFont="1" applyBorder="1"/>
    <xf numFmtId="3" fontId="12" fillId="2" borderId="0" xfId="3" applyNumberFormat="1" applyFont="1" applyFill="1" applyBorder="1"/>
    <xf numFmtId="0" fontId="4" fillId="0" borderId="0" xfId="3" applyFont="1" applyBorder="1"/>
    <xf numFmtId="0" fontId="4" fillId="0" borderId="0" xfId="3" applyFont="1" applyFill="1" applyBorder="1"/>
    <xf numFmtId="0" fontId="7" fillId="0" borderId="0" xfId="3" applyFont="1" applyBorder="1"/>
    <xf numFmtId="0" fontId="2" fillId="0" borderId="0" xfId="0" applyFont="1" applyBorder="1"/>
    <xf numFmtId="166" fontId="2" fillId="0" borderId="0" xfId="0" applyNumberFormat="1" applyFont="1" applyBorder="1"/>
    <xf numFmtId="0" fontId="14" fillId="0" borderId="0" xfId="3" applyFont="1" applyBorder="1"/>
    <xf numFmtId="167" fontId="11" fillId="0" borderId="0" xfId="3" applyNumberFormat="1" applyFont="1" applyBorder="1"/>
    <xf numFmtId="0" fontId="11" fillId="3" borderId="0" xfId="3" applyFont="1" applyFill="1" applyBorder="1" applyAlignment="1">
      <alignment horizontal="center"/>
    </xf>
    <xf numFmtId="3" fontId="11" fillId="2" borderId="0" xfId="3" applyNumberFormat="1" applyFont="1" applyFill="1" applyBorder="1"/>
    <xf numFmtId="3" fontId="11" fillId="4" borderId="0" xfId="3" applyNumberFormat="1" applyFont="1" applyFill="1" applyBorder="1"/>
    <xf numFmtId="167" fontId="11" fillId="2" borderId="0" xfId="3" applyNumberFormat="1" applyFont="1" applyFill="1" applyBorder="1"/>
    <xf numFmtId="0" fontId="2" fillId="0" borderId="0" xfId="0" applyFont="1" applyAlignment="1">
      <alignment horizontal="center"/>
    </xf>
    <xf numFmtId="16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1" applyFont="1" applyFill="1" applyAlignment="1">
      <alignment horizontal="center"/>
    </xf>
    <xf numFmtId="0" fontId="15" fillId="0" borderId="0" xfId="0" applyFont="1"/>
    <xf numFmtId="164" fontId="2" fillId="5" borderId="0" xfId="1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164" fontId="2" fillId="0" borderId="0" xfId="1" applyFont="1" applyFill="1" applyAlignment="1">
      <alignment horizontal="center" vertical="center"/>
    </xf>
    <xf numFmtId="164" fontId="2" fillId="5" borderId="0" xfId="1" applyFont="1" applyFill="1" applyAlignment="1">
      <alignment horizontal="center" vertical="center"/>
    </xf>
  </cellXfs>
  <cellStyles count="10">
    <cellStyle name="Čiarka" xfId="1" builtinId="3"/>
    <cellStyle name="Čiarka 2" xfId="8" xr:uid="{00000000-0005-0000-0000-000001000000}"/>
    <cellStyle name="Explanatory Text" xfId="6" xr:uid="{00000000-0005-0000-0000-000002000000}"/>
    <cellStyle name="Normal 2 2 2" xfId="5" xr:uid="{00000000-0005-0000-0000-000003000000}"/>
    <cellStyle name="Normal 9" xfId="4" xr:uid="{00000000-0005-0000-0000-000004000000}"/>
    <cellStyle name="Normálna" xfId="0" builtinId="0"/>
    <cellStyle name="Normálna 2" xfId="3" xr:uid="{00000000-0005-0000-0000-000006000000}"/>
    <cellStyle name="normálne 2 21" xfId="9" xr:uid="{00000000-0005-0000-0000-000007000000}"/>
    <cellStyle name="Percentá" xfId="2" builtinId="5"/>
    <cellStyle name="Percentá 2" xfId="7" xr:uid="{00000000-0005-0000-0000-000009000000}"/>
  </cellStyles>
  <dxfs count="0"/>
  <tableStyles count="0" defaultTableStyle="TableStyleMedium2" defaultPivotStyle="PivotStyleLight16"/>
  <colors>
    <mruColors>
      <color rgb="FF66FF99"/>
      <color rgb="FFE7E9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T182"/>
  <sheetViews>
    <sheetView showGridLines="0" tabSelected="1" workbookViewId="0">
      <selection activeCell="C87" sqref="C87"/>
    </sheetView>
  </sheetViews>
  <sheetFormatPr defaultColWidth="8.7109375" defaultRowHeight="12.75" x14ac:dyDescent="0.2"/>
  <cols>
    <col min="1" max="1" width="2.7109375" style="1" customWidth="1"/>
    <col min="2" max="2" width="52.7109375" style="1" customWidth="1"/>
    <col min="3" max="4" width="13" style="1" bestFit="1" customWidth="1"/>
    <col min="5" max="7" width="11.5703125" style="1" bestFit="1" customWidth="1"/>
    <col min="8" max="13" width="8.7109375" style="1"/>
    <col min="14" max="14" width="11.140625" style="1" customWidth="1"/>
    <col min="15" max="17" width="8.7109375" style="1"/>
    <col min="18" max="18" width="9.5703125" style="1" customWidth="1"/>
    <col min="19" max="19" width="13.7109375" style="1" customWidth="1"/>
    <col min="20" max="16384" width="8.7109375" style="1"/>
  </cols>
  <sheetData>
    <row r="2" spans="2:20" x14ac:dyDescent="0.2">
      <c r="B2" s="23" t="s">
        <v>82</v>
      </c>
      <c r="C2" s="23"/>
    </row>
    <row r="3" spans="2:20" x14ac:dyDescent="0.2">
      <c r="C3" s="3"/>
    </row>
    <row r="4" spans="2:20" x14ac:dyDescent="0.2">
      <c r="B4" s="2" t="s">
        <v>0</v>
      </c>
      <c r="C4" s="3"/>
    </row>
    <row r="5" spans="2:20" x14ac:dyDescent="0.2">
      <c r="B5" s="1" t="s">
        <v>1</v>
      </c>
      <c r="C5" s="4">
        <v>0.04</v>
      </c>
    </row>
    <row r="6" spans="2:20" x14ac:dyDescent="0.2">
      <c r="B6" s="1" t="s">
        <v>2</v>
      </c>
      <c r="C6" s="4">
        <v>0.05</v>
      </c>
    </row>
    <row r="7" spans="2:20" x14ac:dyDescent="0.2">
      <c r="B7" s="1" t="s">
        <v>3</v>
      </c>
      <c r="C7" s="4">
        <v>0.9</v>
      </c>
    </row>
    <row r="8" spans="2:20" x14ac:dyDescent="0.2">
      <c r="B8" s="1" t="s">
        <v>4</v>
      </c>
      <c r="C8" s="11">
        <v>0</v>
      </c>
      <c r="D8" s="1" t="s">
        <v>5</v>
      </c>
    </row>
    <row r="9" spans="2:20" x14ac:dyDescent="0.2">
      <c r="B9" s="1" t="s">
        <v>6</v>
      </c>
      <c r="C9" s="11">
        <v>0</v>
      </c>
      <c r="D9" s="1" t="s">
        <v>7</v>
      </c>
    </row>
    <row r="11" spans="2:20" x14ac:dyDescent="0.2">
      <c r="B11" s="2" t="s">
        <v>8</v>
      </c>
      <c r="C11" s="11"/>
    </row>
    <row r="12" spans="2:20" x14ac:dyDescent="0.2">
      <c r="B12" s="1" t="s">
        <v>9</v>
      </c>
      <c r="C12" s="1">
        <v>2021</v>
      </c>
      <c r="D12" s="11">
        <v>2022</v>
      </c>
      <c r="E12" s="1">
        <v>2023</v>
      </c>
      <c r="F12" s="1">
        <v>2024</v>
      </c>
      <c r="G12" s="11">
        <v>2025</v>
      </c>
      <c r="H12" s="1">
        <v>2026</v>
      </c>
      <c r="I12" s="1">
        <v>2027</v>
      </c>
      <c r="J12" s="11">
        <v>2028</v>
      </c>
      <c r="K12" s="1">
        <v>2029</v>
      </c>
      <c r="L12" s="1">
        <v>2030</v>
      </c>
      <c r="M12" s="11">
        <v>2031</v>
      </c>
      <c r="N12" s="1">
        <v>2032</v>
      </c>
      <c r="O12" s="1">
        <v>2033</v>
      </c>
      <c r="P12" s="11">
        <v>2034</v>
      </c>
      <c r="Q12" s="1">
        <v>2035</v>
      </c>
      <c r="R12" s="1">
        <v>2036</v>
      </c>
      <c r="S12" s="11">
        <v>2037</v>
      </c>
      <c r="T12" s="1">
        <v>2038</v>
      </c>
    </row>
    <row r="13" spans="2:20" x14ac:dyDescent="0.2">
      <c r="B13" s="1" t="s">
        <v>10</v>
      </c>
      <c r="C13" s="11"/>
      <c r="N13" s="12"/>
      <c r="O13" s="12"/>
      <c r="P13" s="12"/>
      <c r="Q13" s="12"/>
      <c r="R13" s="12"/>
      <c r="S13" s="12"/>
      <c r="T13" s="12"/>
    </row>
    <row r="14" spans="2:20" x14ac:dyDescent="0.2">
      <c r="C14" s="11"/>
      <c r="N14" s="12"/>
      <c r="O14" s="12"/>
      <c r="P14" s="12"/>
      <c r="Q14" s="12"/>
      <c r="R14" s="12"/>
      <c r="S14" s="12"/>
      <c r="T14" s="12"/>
    </row>
    <row r="15" spans="2:20" x14ac:dyDescent="0.2">
      <c r="B15" s="39" t="s">
        <v>11</v>
      </c>
      <c r="C15" s="40"/>
      <c r="D15" s="41"/>
    </row>
    <row r="16" spans="2:20" x14ac:dyDescent="0.2">
      <c r="B16" s="2" t="s">
        <v>12</v>
      </c>
      <c r="C16" s="3"/>
    </row>
    <row r="17" spans="2:8" x14ac:dyDescent="0.2">
      <c r="B17" s="1" t="s">
        <v>13</v>
      </c>
      <c r="C17" s="17">
        <v>2056.77</v>
      </c>
      <c r="D17" s="1" t="s">
        <v>14</v>
      </c>
      <c r="F17" s="22"/>
    </row>
    <row r="18" spans="2:8" x14ac:dyDescent="0.2">
      <c r="B18" s="1" t="s">
        <v>15</v>
      </c>
      <c r="C18" s="17">
        <v>9.4934071383771652</v>
      </c>
      <c r="D18" s="1" t="s">
        <v>16</v>
      </c>
    </row>
    <row r="19" spans="2:8" x14ac:dyDescent="0.2">
      <c r="B19" s="1" t="s">
        <v>17</v>
      </c>
      <c r="C19" s="16">
        <f>C18*C17*12</f>
        <v>234309.06</v>
      </c>
      <c r="D19" s="1" t="s">
        <v>18</v>
      </c>
    </row>
    <row r="20" spans="2:8" x14ac:dyDescent="0.2">
      <c r="C20" s="16"/>
    </row>
    <row r="21" spans="2:8" x14ac:dyDescent="0.2">
      <c r="B21" s="1" t="s">
        <v>89</v>
      </c>
      <c r="C21" s="17">
        <v>10664.13</v>
      </c>
      <c r="D21" s="1" t="s">
        <v>14</v>
      </c>
    </row>
    <row r="22" spans="2:8" x14ac:dyDescent="0.2">
      <c r="B22" s="1" t="s">
        <v>90</v>
      </c>
      <c r="C22" s="17">
        <v>1116.3</v>
      </c>
      <c r="D22" s="1" t="s">
        <v>14</v>
      </c>
    </row>
    <row r="23" spans="2:8" x14ac:dyDescent="0.2">
      <c r="C23" s="16"/>
    </row>
    <row r="24" spans="2:8" x14ac:dyDescent="0.2">
      <c r="B24" s="2" t="s">
        <v>19</v>
      </c>
      <c r="C24" s="16"/>
    </row>
    <row r="25" spans="2:8" x14ac:dyDescent="0.2">
      <c r="B25" s="1" t="s">
        <v>20</v>
      </c>
      <c r="C25" s="17">
        <v>0</v>
      </c>
      <c r="D25" s="1" t="s">
        <v>21</v>
      </c>
    </row>
    <row r="26" spans="2:8" x14ac:dyDescent="0.2">
      <c r="B26" s="1" t="s">
        <v>22</v>
      </c>
      <c r="C26" s="17">
        <v>90</v>
      </c>
      <c r="D26" s="1" t="s">
        <v>23</v>
      </c>
    </row>
    <row r="27" spans="2:8" x14ac:dyDescent="0.2">
      <c r="B27" s="1" t="s">
        <v>24</v>
      </c>
      <c r="C27" s="14">
        <f>C25*C26*12</f>
        <v>0</v>
      </c>
      <c r="D27" s="1" t="s">
        <v>18</v>
      </c>
    </row>
    <row r="28" spans="2:8" x14ac:dyDescent="0.2">
      <c r="C28" s="14"/>
    </row>
    <row r="29" spans="2:8" x14ac:dyDescent="0.2">
      <c r="B29" s="2" t="s">
        <v>25</v>
      </c>
      <c r="C29" s="14"/>
      <c r="H29" s="3"/>
    </row>
    <row r="30" spans="2:8" x14ac:dyDescent="0.2">
      <c r="B30" s="1" t="s">
        <v>26</v>
      </c>
      <c r="C30" s="17">
        <v>2.5893250000000001</v>
      </c>
      <c r="D30" s="1" t="s">
        <v>87</v>
      </c>
      <c r="H30" s="3"/>
    </row>
    <row r="31" spans="2:8" x14ac:dyDescent="0.2">
      <c r="B31" s="1" t="s">
        <v>26</v>
      </c>
      <c r="C31" s="14">
        <f>C30*(C17+C21+C22)*12</f>
        <v>429948.09467999998</v>
      </c>
      <c r="D31" s="1" t="s">
        <v>88</v>
      </c>
    </row>
    <row r="32" spans="2:8" x14ac:dyDescent="0.2">
      <c r="B32" s="1" t="s">
        <v>91</v>
      </c>
      <c r="C32" s="17">
        <v>1.8571666666666664</v>
      </c>
      <c r="D32" s="1" t="s">
        <v>87</v>
      </c>
    </row>
    <row r="33" spans="2:20" x14ac:dyDescent="0.2">
      <c r="B33" s="1" t="s">
        <v>91</v>
      </c>
      <c r="C33" s="14">
        <f>C32*(C17+C21+C22)*12</f>
        <v>308375.83919999993</v>
      </c>
      <c r="D33" s="1" t="s">
        <v>88</v>
      </c>
    </row>
    <row r="34" spans="2:20" x14ac:dyDescent="0.2">
      <c r="B34" s="1" t="s">
        <v>92</v>
      </c>
      <c r="C34" s="17">
        <v>2.4083333333333332</v>
      </c>
      <c r="D34" s="1" t="s">
        <v>87</v>
      </c>
    </row>
    <row r="35" spans="2:20" x14ac:dyDescent="0.2">
      <c r="B35" s="1" t="s">
        <v>92</v>
      </c>
      <c r="C35" s="16">
        <f>C34*(C17+C21+C22)*12</f>
        <v>399895.07999999996</v>
      </c>
      <c r="D35" s="1" t="s">
        <v>88</v>
      </c>
    </row>
    <row r="36" spans="2:20" x14ac:dyDescent="0.2">
      <c r="B36" s="1" t="s">
        <v>93</v>
      </c>
      <c r="C36" s="18">
        <v>0.42589918519494302</v>
      </c>
      <c r="D36" s="1" t="s">
        <v>87</v>
      </c>
    </row>
    <row r="37" spans="2:20" x14ac:dyDescent="0.2">
      <c r="B37" s="1" t="s">
        <v>93</v>
      </c>
      <c r="C37" s="16">
        <f>C36*(5851.14+3454+2386)*12</f>
        <v>59750.964000000065</v>
      </c>
      <c r="D37" s="1" t="s">
        <v>88</v>
      </c>
      <c r="N37" s="12"/>
      <c r="O37" s="12"/>
      <c r="P37" s="12"/>
      <c r="Q37" s="12"/>
      <c r="R37" s="12"/>
      <c r="S37" s="12"/>
      <c r="T37" s="12"/>
    </row>
    <row r="38" spans="2:20" x14ac:dyDescent="0.2">
      <c r="B38" s="1" t="s">
        <v>94</v>
      </c>
      <c r="C38" s="17">
        <f>430000/1.2</f>
        <v>358333.33333333337</v>
      </c>
      <c r="D38" s="1" t="s">
        <v>88</v>
      </c>
      <c r="N38" s="12"/>
      <c r="O38" s="12"/>
      <c r="P38" s="12"/>
      <c r="Q38" s="12"/>
      <c r="R38" s="12"/>
      <c r="S38" s="12"/>
      <c r="T38" s="12"/>
    </row>
    <row r="39" spans="2:20" x14ac:dyDescent="0.2">
      <c r="B39" s="1" t="s">
        <v>27</v>
      </c>
      <c r="C39" s="16">
        <f>C33+C35+C37+C38</f>
        <v>1126355.2165333333</v>
      </c>
      <c r="D39" s="1" t="s">
        <v>18</v>
      </c>
      <c r="N39" s="12"/>
      <c r="O39" s="12"/>
      <c r="P39" s="12"/>
      <c r="Q39" s="12"/>
      <c r="R39" s="12"/>
      <c r="S39" s="12"/>
      <c r="T39" s="12"/>
    </row>
    <row r="40" spans="2:20" x14ac:dyDescent="0.2">
      <c r="C40" s="11"/>
      <c r="N40" s="12"/>
      <c r="O40" s="12"/>
      <c r="P40" s="12"/>
      <c r="Q40" s="12"/>
      <c r="R40" s="12"/>
      <c r="S40" s="12"/>
      <c r="T40" s="12"/>
    </row>
    <row r="41" spans="2:20" x14ac:dyDescent="0.2">
      <c r="B41" s="2" t="s">
        <v>74</v>
      </c>
      <c r="C41" s="11"/>
      <c r="N41" s="12"/>
      <c r="O41" s="12"/>
      <c r="P41" s="12"/>
      <c r="Q41" s="12"/>
      <c r="R41" s="12"/>
      <c r="S41" s="12"/>
      <c r="T41" s="12"/>
    </row>
    <row r="42" spans="2:20" x14ac:dyDescent="0.2">
      <c r="B42" s="1" t="s">
        <v>95</v>
      </c>
      <c r="C42" s="16"/>
      <c r="D42" s="1" t="s">
        <v>18</v>
      </c>
      <c r="N42" s="12"/>
      <c r="O42" s="12"/>
      <c r="P42" s="12"/>
      <c r="Q42" s="12"/>
      <c r="R42" s="12"/>
      <c r="S42" s="12"/>
      <c r="T42" s="12"/>
    </row>
    <row r="43" spans="2:20" x14ac:dyDescent="0.2">
      <c r="C43" s="11"/>
      <c r="N43" s="12"/>
      <c r="O43" s="12"/>
      <c r="P43" s="12"/>
      <c r="Q43" s="12"/>
      <c r="R43" s="12"/>
      <c r="S43" s="12"/>
      <c r="T43" s="12"/>
    </row>
    <row r="44" spans="2:20" x14ac:dyDescent="0.2">
      <c r="B44" s="39" t="s">
        <v>96</v>
      </c>
      <c r="C44" s="40"/>
      <c r="D44" s="41"/>
      <c r="E44" s="40"/>
      <c r="F44" s="40"/>
      <c r="G44" s="40"/>
    </row>
    <row r="45" spans="2:20" x14ac:dyDescent="0.2">
      <c r="B45" s="2" t="s">
        <v>12</v>
      </c>
      <c r="C45" s="3"/>
    </row>
    <row r="46" spans="2:20" x14ac:dyDescent="0.2">
      <c r="B46" s="1" t="s">
        <v>13</v>
      </c>
      <c r="C46" s="17">
        <f>2056.77+2056.77</f>
        <v>4113.54</v>
      </c>
      <c r="D46" s="1" t="s">
        <v>14</v>
      </c>
    </row>
    <row r="47" spans="2:20" x14ac:dyDescent="0.2">
      <c r="B47" s="1" t="s">
        <v>15</v>
      </c>
      <c r="C47" s="17">
        <f>9.49340713837717</f>
        <v>9.4934071383771705</v>
      </c>
      <c r="D47" s="1" t="s">
        <v>16</v>
      </c>
    </row>
    <row r="48" spans="2:20" x14ac:dyDescent="0.2">
      <c r="B48" s="1" t="s">
        <v>17</v>
      </c>
      <c r="C48" s="16">
        <f>C47*C46*12</f>
        <v>468618.12000000029</v>
      </c>
      <c r="D48" s="1" t="s">
        <v>18</v>
      </c>
    </row>
    <row r="49" spans="2:4" x14ac:dyDescent="0.2">
      <c r="C49" s="16"/>
    </row>
    <row r="50" spans="2:4" x14ac:dyDescent="0.2">
      <c r="B50" s="1" t="s">
        <v>89</v>
      </c>
      <c r="C50" s="17">
        <v>10664.13</v>
      </c>
      <c r="D50" s="1" t="s">
        <v>14</v>
      </c>
    </row>
    <row r="51" spans="2:4" x14ac:dyDescent="0.2">
      <c r="B51" s="1" t="s">
        <v>90</v>
      </c>
      <c r="C51" s="17">
        <v>1116.3</v>
      </c>
      <c r="D51" s="1" t="s">
        <v>14</v>
      </c>
    </row>
    <row r="52" spans="2:4" x14ac:dyDescent="0.2">
      <c r="C52" s="16"/>
    </row>
    <row r="53" spans="2:4" x14ac:dyDescent="0.2">
      <c r="B53" s="2" t="s">
        <v>19</v>
      </c>
      <c r="C53" s="16"/>
    </row>
    <row r="54" spans="2:4" x14ac:dyDescent="0.2">
      <c r="B54" s="1" t="s">
        <v>20</v>
      </c>
      <c r="C54" s="17">
        <v>0</v>
      </c>
      <c r="D54" s="1" t="s">
        <v>21</v>
      </c>
    </row>
    <row r="55" spans="2:4" x14ac:dyDescent="0.2">
      <c r="B55" s="1" t="s">
        <v>22</v>
      </c>
      <c r="C55" s="17">
        <v>90</v>
      </c>
      <c r="D55" s="1" t="s">
        <v>23</v>
      </c>
    </row>
    <row r="56" spans="2:4" x14ac:dyDescent="0.2">
      <c r="B56" s="1" t="s">
        <v>24</v>
      </c>
      <c r="C56" s="14">
        <f>C54*C55*12</f>
        <v>0</v>
      </c>
      <c r="D56" s="1" t="s">
        <v>18</v>
      </c>
    </row>
    <row r="57" spans="2:4" x14ac:dyDescent="0.2">
      <c r="C57" s="14"/>
    </row>
    <row r="58" spans="2:4" x14ac:dyDescent="0.2">
      <c r="B58" s="2" t="s">
        <v>25</v>
      </c>
      <c r="C58" s="14"/>
    </row>
    <row r="59" spans="2:4" x14ac:dyDescent="0.2">
      <c r="B59" s="1" t="s">
        <v>26</v>
      </c>
      <c r="C59" s="17">
        <v>2.5893250000000001</v>
      </c>
      <c r="D59" s="1" t="s">
        <v>87</v>
      </c>
    </row>
    <row r="60" spans="2:4" x14ac:dyDescent="0.2">
      <c r="B60" s="1" t="s">
        <v>26</v>
      </c>
      <c r="C60" s="14">
        <f>C59*(C46+C50+C51)*12</f>
        <v>493855.84644299996</v>
      </c>
      <c r="D60" s="1" t="s">
        <v>88</v>
      </c>
    </row>
    <row r="61" spans="2:4" x14ac:dyDescent="0.2">
      <c r="B61" s="1" t="s">
        <v>91</v>
      </c>
      <c r="C61" s="17">
        <v>1.8571666666666664</v>
      </c>
      <c r="D61" s="1" t="s">
        <v>87</v>
      </c>
    </row>
    <row r="62" spans="2:4" x14ac:dyDescent="0.2">
      <c r="B62" s="1" t="s">
        <v>91</v>
      </c>
      <c r="C62" s="14">
        <f>C61*(C46+C50+C51)*12</f>
        <v>354213.01541999989</v>
      </c>
      <c r="D62" s="1" t="s">
        <v>88</v>
      </c>
    </row>
    <row r="63" spans="2:4" x14ac:dyDescent="0.2">
      <c r="B63" s="1" t="s">
        <v>92</v>
      </c>
      <c r="C63" s="17">
        <v>2.4083333333333332</v>
      </c>
      <c r="D63" s="1" t="s">
        <v>87</v>
      </c>
    </row>
    <row r="64" spans="2:4" x14ac:dyDescent="0.2">
      <c r="B64" s="1" t="s">
        <v>92</v>
      </c>
      <c r="C64" s="16">
        <f>C63*(C46+C50+C51)*12</f>
        <v>459335.73299999989</v>
      </c>
      <c r="D64" s="1" t="s">
        <v>88</v>
      </c>
    </row>
    <row r="65" spans="2:7" x14ac:dyDescent="0.2">
      <c r="B65" s="1" t="s">
        <v>93</v>
      </c>
      <c r="C65" s="18">
        <v>0.42589918519494302</v>
      </c>
      <c r="D65" s="1" t="s">
        <v>87</v>
      </c>
    </row>
    <row r="66" spans="2:7" x14ac:dyDescent="0.2">
      <c r="B66" s="1" t="s">
        <v>93</v>
      </c>
      <c r="C66" s="16">
        <f>C65*(5851.14+3454+2386)*12</f>
        <v>59750.964000000065</v>
      </c>
      <c r="D66" s="1" t="s">
        <v>88</v>
      </c>
    </row>
    <row r="67" spans="2:7" x14ac:dyDescent="0.2">
      <c r="B67" s="1" t="s">
        <v>94</v>
      </c>
      <c r="C67" s="17">
        <f>430000/1.2</f>
        <v>358333.33333333337</v>
      </c>
      <c r="D67" s="1" t="s">
        <v>88</v>
      </c>
    </row>
    <row r="68" spans="2:7" x14ac:dyDescent="0.2">
      <c r="B68" s="1" t="s">
        <v>27</v>
      </c>
      <c r="C68" s="16">
        <f>C62+C64+C66+C67</f>
        <v>1231633.0457533333</v>
      </c>
      <c r="D68" s="1" t="s">
        <v>18</v>
      </c>
    </row>
    <row r="69" spans="2:7" x14ac:dyDescent="0.2">
      <c r="C69" s="11"/>
    </row>
    <row r="70" spans="2:7" x14ac:dyDescent="0.2">
      <c r="B70" s="2" t="s">
        <v>74</v>
      </c>
      <c r="C70" s="11"/>
    </row>
    <row r="71" spans="2:7" x14ac:dyDescent="0.2">
      <c r="B71" s="1" t="s">
        <v>95</v>
      </c>
      <c r="C71" s="16"/>
      <c r="D71" s="1" t="s">
        <v>18</v>
      </c>
    </row>
    <row r="72" spans="2:7" x14ac:dyDescent="0.2">
      <c r="B72" s="2"/>
      <c r="C72" s="3"/>
    </row>
    <row r="73" spans="2:7" x14ac:dyDescent="0.2">
      <c r="B73" s="39" t="s">
        <v>97</v>
      </c>
      <c r="C73" s="3"/>
    </row>
    <row r="74" spans="2:7" x14ac:dyDescent="0.2">
      <c r="B74" s="2"/>
      <c r="C74" s="3"/>
    </row>
    <row r="75" spans="2:7" x14ac:dyDescent="0.2">
      <c r="B75" s="1" t="s">
        <v>28</v>
      </c>
      <c r="C75" s="18">
        <v>780</v>
      </c>
      <c r="D75" s="1" t="s">
        <v>29</v>
      </c>
      <c r="E75" s="9"/>
      <c r="F75" s="13"/>
    </row>
    <row r="76" spans="2:7" x14ac:dyDescent="0.2">
      <c r="B76" s="1" t="s">
        <v>30</v>
      </c>
      <c r="C76" s="15">
        <v>11460.78</v>
      </c>
      <c r="D76" s="1" t="s">
        <v>14</v>
      </c>
    </row>
    <row r="77" spans="2:7" x14ac:dyDescent="0.2">
      <c r="B77" s="1" t="s">
        <v>110</v>
      </c>
      <c r="C77" s="15">
        <v>2000.97</v>
      </c>
      <c r="D77" s="1" t="s">
        <v>14</v>
      </c>
    </row>
    <row r="78" spans="2:7" x14ac:dyDescent="0.2">
      <c r="B78" s="1" t="s">
        <v>111</v>
      </c>
      <c r="C78" s="15">
        <f>C76+C77</f>
        <v>13461.75</v>
      </c>
      <c r="D78" s="1" t="s">
        <v>14</v>
      </c>
    </row>
    <row r="79" spans="2:7" x14ac:dyDescent="0.2">
      <c r="C79" s="15"/>
    </row>
    <row r="80" spans="2:7" x14ac:dyDescent="0.2">
      <c r="C80" s="61" t="s">
        <v>113</v>
      </c>
      <c r="D80" s="58" t="s">
        <v>114</v>
      </c>
      <c r="E80" s="58" t="s">
        <v>129</v>
      </c>
      <c r="F80" s="58" t="s">
        <v>130</v>
      </c>
      <c r="G80" s="58" t="s">
        <v>131</v>
      </c>
    </row>
    <row r="81" spans="2:7" x14ac:dyDescent="0.2">
      <c r="B81" s="1" t="s">
        <v>112</v>
      </c>
      <c r="C81" s="66">
        <v>10.56</v>
      </c>
      <c r="D81" s="64">
        <v>11.68</v>
      </c>
      <c r="E81" s="64">
        <v>12.64</v>
      </c>
      <c r="F81" s="64">
        <v>12.77</v>
      </c>
      <c r="G81" s="64">
        <v>13.17</v>
      </c>
    </row>
    <row r="82" spans="2:7" x14ac:dyDescent="0.2">
      <c r="B82" s="1" t="s">
        <v>17</v>
      </c>
      <c r="C82" s="65">
        <f>C76*C81*12</f>
        <v>1452310.0416000001</v>
      </c>
      <c r="D82" s="65">
        <f>C76*D81*12</f>
        <v>1606342.9247999999</v>
      </c>
      <c r="E82" s="65">
        <f>C76*E81*12</f>
        <v>1738371.1104000001</v>
      </c>
      <c r="F82" s="65">
        <f>C76*F81*12</f>
        <v>1756249.9272</v>
      </c>
      <c r="G82" s="65">
        <f>C76*G81*12</f>
        <v>1811261.6712000002</v>
      </c>
    </row>
    <row r="83" spans="2:7" x14ac:dyDescent="0.2">
      <c r="C83" s="15"/>
    </row>
    <row r="84" spans="2:7" x14ac:dyDescent="0.2">
      <c r="B84" s="1" t="s">
        <v>31</v>
      </c>
      <c r="C84" s="18">
        <v>0</v>
      </c>
      <c r="D84" s="1" t="s">
        <v>16</v>
      </c>
      <c r="E84" s="62" t="s">
        <v>115</v>
      </c>
    </row>
    <row r="86" spans="2:7" x14ac:dyDescent="0.2">
      <c r="B86" s="2" t="s">
        <v>25</v>
      </c>
      <c r="C86" s="3"/>
    </row>
    <row r="87" spans="2:7" x14ac:dyDescent="0.2">
      <c r="B87" s="1" t="s">
        <v>32</v>
      </c>
      <c r="C87" s="19"/>
    </row>
    <row r="88" spans="2:7" x14ac:dyDescent="0.2">
      <c r="B88" s="1" t="s">
        <v>26</v>
      </c>
      <c r="C88" s="17">
        <v>0.9916666666666667</v>
      </c>
      <c r="D88" s="1" t="s">
        <v>87</v>
      </c>
      <c r="F88" s="3"/>
    </row>
    <row r="89" spans="2:7" x14ac:dyDescent="0.2">
      <c r="B89" s="1" t="s">
        <v>26</v>
      </c>
      <c r="C89" s="14">
        <f>C88*C78*12</f>
        <v>160194.82500000001</v>
      </c>
      <c r="D89" s="1" t="s">
        <v>88</v>
      </c>
    </row>
    <row r="90" spans="2:7" x14ac:dyDescent="0.2">
      <c r="B90" s="1" t="s">
        <v>91</v>
      </c>
      <c r="C90" s="17">
        <v>1.9802239102659343</v>
      </c>
      <c r="D90" s="1" t="s">
        <v>87</v>
      </c>
    </row>
    <row r="91" spans="2:7" x14ac:dyDescent="0.2">
      <c r="B91" s="1" t="s">
        <v>91</v>
      </c>
      <c r="C91" s="14">
        <f>C90*C78*12</f>
        <v>319887.3506882693</v>
      </c>
      <c r="D91" s="1" t="s">
        <v>88</v>
      </c>
    </row>
    <row r="92" spans="2:7" x14ac:dyDescent="0.2">
      <c r="B92" s="1" t="s">
        <v>92</v>
      </c>
      <c r="C92" s="17">
        <v>1.7767529237854705</v>
      </c>
      <c r="D92" s="1" t="s">
        <v>87</v>
      </c>
    </row>
    <row r="93" spans="2:7" x14ac:dyDescent="0.2">
      <c r="B93" s="1" t="s">
        <v>92</v>
      </c>
      <c r="C93" s="16">
        <f>C92*C78*12</f>
        <v>287018.44406122866</v>
      </c>
      <c r="D93" s="1" t="s">
        <v>88</v>
      </c>
    </row>
    <row r="94" spans="2:7" x14ac:dyDescent="0.2">
      <c r="B94" s="1" t="s">
        <v>27</v>
      </c>
      <c r="C94" s="16">
        <f>C91+C93</f>
        <v>606905.7947494979</v>
      </c>
      <c r="D94" s="1" t="s">
        <v>18</v>
      </c>
    </row>
    <row r="95" spans="2:7" x14ac:dyDescent="0.2">
      <c r="C95" s="16"/>
    </row>
    <row r="96" spans="2:7" ht="15" x14ac:dyDescent="0.25">
      <c r="B96" s="2" t="s">
        <v>33</v>
      </c>
      <c r="C96"/>
    </row>
    <row r="97" spans="2:20" x14ac:dyDescent="0.2">
      <c r="B97" s="1" t="s">
        <v>34</v>
      </c>
      <c r="C97" s="9"/>
    </row>
    <row r="98" spans="2:20" x14ac:dyDescent="0.2">
      <c r="B98" s="1" t="s">
        <v>35</v>
      </c>
      <c r="C98" s="9"/>
    </row>
    <row r="99" spans="2:20" x14ac:dyDescent="0.2">
      <c r="B99" s="1" t="s">
        <v>36</v>
      </c>
      <c r="C99" s="10">
        <v>0.8</v>
      </c>
      <c r="G99" s="60" t="s">
        <v>98</v>
      </c>
      <c r="H99" s="58" t="s">
        <v>100</v>
      </c>
      <c r="I99" s="58" t="s">
        <v>101</v>
      </c>
      <c r="J99" s="59">
        <v>1.9131944444444444</v>
      </c>
      <c r="K99" s="59">
        <v>2.3229166666666665</v>
      </c>
      <c r="L99" s="59">
        <v>2.5277777777777777</v>
      </c>
      <c r="N99" s="60" t="s">
        <v>103</v>
      </c>
      <c r="O99" s="58" t="s">
        <v>107</v>
      </c>
      <c r="P99" s="58" t="s">
        <v>104</v>
      </c>
      <c r="Q99" s="58" t="s">
        <v>105</v>
      </c>
      <c r="R99" s="58" t="s">
        <v>108</v>
      </c>
      <c r="S99" s="58" t="s">
        <v>109</v>
      </c>
      <c r="T99" s="58" t="s">
        <v>106</v>
      </c>
    </row>
    <row r="100" spans="2:20" x14ac:dyDescent="0.2">
      <c r="B100" s="1" t="s">
        <v>37</v>
      </c>
      <c r="C100" s="10">
        <v>0.8</v>
      </c>
      <c r="G100" s="60" t="s">
        <v>99</v>
      </c>
      <c r="H100" s="58">
        <v>0.8</v>
      </c>
      <c r="I100" s="58">
        <v>1</v>
      </c>
      <c r="J100" s="58">
        <v>1.2</v>
      </c>
      <c r="K100" s="58">
        <v>1.3</v>
      </c>
      <c r="L100" s="58">
        <v>1.4</v>
      </c>
      <c r="N100" s="60" t="s">
        <v>102</v>
      </c>
      <c r="O100" s="58">
        <v>0.05</v>
      </c>
      <c r="P100" s="58">
        <v>0.3</v>
      </c>
      <c r="Q100" s="58">
        <v>0.8</v>
      </c>
      <c r="R100" s="58">
        <v>0.6</v>
      </c>
      <c r="S100" s="58">
        <v>0.7</v>
      </c>
      <c r="T100" s="58">
        <v>1</v>
      </c>
    </row>
    <row r="101" spans="2:20" ht="12" customHeight="1" x14ac:dyDescent="0.2"/>
    <row r="102" spans="2:20" ht="12" customHeight="1" x14ac:dyDescent="0.2">
      <c r="B102" s="2" t="s">
        <v>19</v>
      </c>
      <c r="C102" s="16"/>
    </row>
    <row r="103" spans="2:20" ht="12" customHeight="1" x14ac:dyDescent="0.2">
      <c r="B103" s="1" t="s">
        <v>20</v>
      </c>
      <c r="C103" s="17">
        <v>94.166666666666671</v>
      </c>
      <c r="D103" s="1" t="s">
        <v>21</v>
      </c>
    </row>
    <row r="104" spans="2:20" ht="12" customHeight="1" x14ac:dyDescent="0.2">
      <c r="B104" s="1" t="s">
        <v>22</v>
      </c>
      <c r="C104" s="17">
        <v>90</v>
      </c>
      <c r="D104" s="1" t="s">
        <v>23</v>
      </c>
    </row>
    <row r="105" spans="2:20" x14ac:dyDescent="0.2">
      <c r="B105" s="1" t="s">
        <v>24</v>
      </c>
      <c r="C105" s="14">
        <f>C103*C104*12</f>
        <v>101700</v>
      </c>
      <c r="D105" s="1" t="s">
        <v>18</v>
      </c>
    </row>
    <row r="106" spans="2:20" x14ac:dyDescent="0.2">
      <c r="C106" s="14"/>
    </row>
    <row r="107" spans="2:20" x14ac:dyDescent="0.2">
      <c r="B107" s="2" t="s">
        <v>74</v>
      </c>
      <c r="C107" s="11"/>
    </row>
    <row r="108" spans="2:20" x14ac:dyDescent="0.2">
      <c r="B108" s="1" t="s">
        <v>95</v>
      </c>
      <c r="C108" s="17"/>
      <c r="D108" s="1" t="s">
        <v>18</v>
      </c>
    </row>
    <row r="110" spans="2:20" x14ac:dyDescent="0.2">
      <c r="B110" s="39" t="s">
        <v>117</v>
      </c>
      <c r="C110" s="3"/>
    </row>
    <row r="111" spans="2:20" x14ac:dyDescent="0.2">
      <c r="B111" s="2"/>
      <c r="C111" s="3"/>
    </row>
    <row r="112" spans="2:20" x14ac:dyDescent="0.2">
      <c r="B112" s="1" t="s">
        <v>28</v>
      </c>
      <c r="C112" s="18">
        <v>780</v>
      </c>
      <c r="D112" s="1" t="s">
        <v>29</v>
      </c>
    </row>
    <row r="113" spans="2:4" x14ac:dyDescent="0.2">
      <c r="B113" s="1" t="s">
        <v>30</v>
      </c>
      <c r="C113" s="15">
        <v>8047.85</v>
      </c>
      <c r="D113" s="1" t="s">
        <v>14</v>
      </c>
    </row>
    <row r="114" spans="2:4" x14ac:dyDescent="0.2">
      <c r="B114" s="1" t="s">
        <v>116</v>
      </c>
      <c r="C114" s="15">
        <v>5287.79</v>
      </c>
      <c r="D114" s="1" t="s">
        <v>14</v>
      </c>
    </row>
    <row r="115" spans="2:4" x14ac:dyDescent="0.2">
      <c r="B115" s="1" t="s">
        <v>111</v>
      </c>
      <c r="C115" s="15">
        <f>C113+C114</f>
        <v>13335.64</v>
      </c>
      <c r="D115" s="1" t="s">
        <v>14</v>
      </c>
    </row>
    <row r="116" spans="2:4" x14ac:dyDescent="0.2">
      <c r="C116" s="15"/>
    </row>
    <row r="117" spans="2:4" x14ac:dyDescent="0.2">
      <c r="C117" s="61"/>
    </row>
    <row r="118" spans="2:4" x14ac:dyDescent="0.2">
      <c r="B118" s="1" t="s">
        <v>112</v>
      </c>
      <c r="C118" s="18">
        <v>15.75</v>
      </c>
    </row>
    <row r="119" spans="2:4" x14ac:dyDescent="0.2">
      <c r="B119" s="1" t="s">
        <v>17</v>
      </c>
      <c r="C119" s="15">
        <f>C115*C118*12</f>
        <v>2520435.96</v>
      </c>
    </row>
    <row r="120" spans="2:4" x14ac:dyDescent="0.2">
      <c r="C120" s="15"/>
    </row>
    <row r="121" spans="2:4" x14ac:dyDescent="0.2">
      <c r="B121" s="1" t="s">
        <v>31</v>
      </c>
      <c r="C121" s="18">
        <v>0</v>
      </c>
      <c r="D121" s="1" t="s">
        <v>16</v>
      </c>
    </row>
    <row r="123" spans="2:4" x14ac:dyDescent="0.2">
      <c r="B123" s="2" t="s">
        <v>25</v>
      </c>
      <c r="C123" s="3"/>
    </row>
    <row r="124" spans="2:4" x14ac:dyDescent="0.2">
      <c r="B124" s="1" t="s">
        <v>32</v>
      </c>
      <c r="C124" s="19"/>
    </row>
    <row r="125" spans="2:4" x14ac:dyDescent="0.2">
      <c r="B125" s="1" t="s">
        <v>26</v>
      </c>
      <c r="C125" s="17">
        <v>1.1875</v>
      </c>
      <c r="D125" s="1" t="s">
        <v>87</v>
      </c>
    </row>
    <row r="126" spans="2:4" x14ac:dyDescent="0.2">
      <c r="B126" s="1" t="s">
        <v>26</v>
      </c>
      <c r="C126" s="14">
        <f>C125*C115*12</f>
        <v>190032.87</v>
      </c>
      <c r="D126" s="1" t="s">
        <v>88</v>
      </c>
    </row>
    <row r="127" spans="2:4" x14ac:dyDescent="0.2">
      <c r="B127" s="1" t="s">
        <v>91</v>
      </c>
      <c r="C127" s="17">
        <v>1.6066107025619396</v>
      </c>
      <c r="D127" s="1" t="s">
        <v>87</v>
      </c>
    </row>
    <row r="128" spans="2:4" x14ac:dyDescent="0.2">
      <c r="B128" s="1" t="s">
        <v>91</v>
      </c>
      <c r="C128" s="14">
        <f>C127*C115*12</f>
        <v>257102.18339415721</v>
      </c>
      <c r="D128" s="1" t="s">
        <v>88</v>
      </c>
    </row>
    <row r="129" spans="2:4" x14ac:dyDescent="0.2">
      <c r="B129" s="1" t="s">
        <v>92</v>
      </c>
      <c r="C129" s="17">
        <v>0.875</v>
      </c>
      <c r="D129" s="1" t="s">
        <v>87</v>
      </c>
    </row>
    <row r="130" spans="2:4" x14ac:dyDescent="0.2">
      <c r="B130" s="1" t="s">
        <v>92</v>
      </c>
      <c r="C130" s="16">
        <f>C129*C115*12</f>
        <v>140024.22</v>
      </c>
      <c r="D130" s="1" t="s">
        <v>88</v>
      </c>
    </row>
    <row r="131" spans="2:4" x14ac:dyDescent="0.2">
      <c r="B131" s="1" t="s">
        <v>27</v>
      </c>
      <c r="C131" s="16">
        <f>C128+C130</f>
        <v>397126.40339415718</v>
      </c>
      <c r="D131" s="1" t="s">
        <v>18</v>
      </c>
    </row>
    <row r="132" spans="2:4" x14ac:dyDescent="0.2">
      <c r="C132" s="16"/>
    </row>
    <row r="133" spans="2:4" ht="15" x14ac:dyDescent="0.25">
      <c r="B133" s="2" t="s">
        <v>33</v>
      </c>
      <c r="C133"/>
    </row>
    <row r="134" spans="2:4" x14ac:dyDescent="0.2">
      <c r="B134" s="1" t="s">
        <v>34</v>
      </c>
      <c r="C134" s="9"/>
    </row>
    <row r="135" spans="2:4" x14ac:dyDescent="0.2">
      <c r="B135" s="1" t="s">
        <v>35</v>
      </c>
      <c r="C135" s="9"/>
    </row>
    <row r="136" spans="2:4" x14ac:dyDescent="0.2">
      <c r="B136" s="1" t="s">
        <v>36</v>
      </c>
      <c r="C136" s="10">
        <v>0.8</v>
      </c>
    </row>
    <row r="137" spans="2:4" x14ac:dyDescent="0.2">
      <c r="B137" s="1" t="s">
        <v>37</v>
      </c>
      <c r="C137" s="10">
        <v>0.8</v>
      </c>
    </row>
    <row r="139" spans="2:4" x14ac:dyDescent="0.2">
      <c r="B139" s="2" t="s">
        <v>19</v>
      </c>
      <c r="C139" s="16"/>
    </row>
    <row r="140" spans="2:4" x14ac:dyDescent="0.2">
      <c r="B140" s="1" t="s">
        <v>20</v>
      </c>
      <c r="C140" s="17">
        <v>135</v>
      </c>
      <c r="D140" s="1" t="s">
        <v>21</v>
      </c>
    </row>
    <row r="141" spans="2:4" x14ac:dyDescent="0.2">
      <c r="B141" s="1" t="s">
        <v>22</v>
      </c>
      <c r="C141" s="17">
        <v>90</v>
      </c>
      <c r="D141" s="1" t="s">
        <v>23</v>
      </c>
    </row>
    <row r="142" spans="2:4" x14ac:dyDescent="0.2">
      <c r="B142" s="1" t="s">
        <v>24</v>
      </c>
      <c r="C142" s="14">
        <f>C140*C141*12</f>
        <v>145800</v>
      </c>
      <c r="D142" s="1" t="s">
        <v>18</v>
      </c>
    </row>
    <row r="143" spans="2:4" x14ac:dyDescent="0.2">
      <c r="C143" s="14"/>
    </row>
    <row r="144" spans="2:4" x14ac:dyDescent="0.2">
      <c r="B144" s="2" t="s">
        <v>74</v>
      </c>
      <c r="C144" s="11"/>
    </row>
    <row r="145" spans="2:4" x14ac:dyDescent="0.2">
      <c r="B145" s="1" t="s">
        <v>95</v>
      </c>
      <c r="C145" s="17"/>
      <c r="D145" s="1" t="s">
        <v>18</v>
      </c>
    </row>
    <row r="147" spans="2:4" x14ac:dyDescent="0.2">
      <c r="B147" s="39" t="s">
        <v>125</v>
      </c>
      <c r="C147" s="3"/>
    </row>
    <row r="148" spans="2:4" x14ac:dyDescent="0.2">
      <c r="B148" s="2"/>
      <c r="C148" s="3"/>
    </row>
    <row r="149" spans="2:4" x14ac:dyDescent="0.2">
      <c r="B149" s="1" t="s">
        <v>28</v>
      </c>
      <c r="C149" s="18">
        <v>780</v>
      </c>
      <c r="D149" s="1" t="s">
        <v>29</v>
      </c>
    </row>
    <row r="150" spans="2:4" x14ac:dyDescent="0.2">
      <c r="B150" s="1" t="s">
        <v>30</v>
      </c>
      <c r="C150" s="15">
        <v>8132.44</v>
      </c>
      <c r="D150" s="1" t="s">
        <v>14</v>
      </c>
    </row>
    <row r="151" spans="2:4" x14ac:dyDescent="0.2">
      <c r="B151" s="1" t="s">
        <v>116</v>
      </c>
      <c r="C151" s="15">
        <v>3617.64</v>
      </c>
      <c r="D151" s="1" t="s">
        <v>14</v>
      </c>
    </row>
    <row r="152" spans="2:4" x14ac:dyDescent="0.2">
      <c r="B152" s="1" t="s">
        <v>111</v>
      </c>
      <c r="C152" s="15">
        <f>C150+C151</f>
        <v>11750.08</v>
      </c>
      <c r="D152" s="1" t="s">
        <v>14</v>
      </c>
    </row>
    <row r="153" spans="2:4" x14ac:dyDescent="0.2">
      <c r="C153" s="15"/>
    </row>
    <row r="154" spans="2:4" x14ac:dyDescent="0.2">
      <c r="C154" s="61"/>
    </row>
    <row r="155" spans="2:4" x14ac:dyDescent="0.2">
      <c r="B155" s="1" t="s">
        <v>112</v>
      </c>
      <c r="C155" s="63">
        <v>13.8</v>
      </c>
    </row>
    <row r="156" spans="2:4" x14ac:dyDescent="0.2">
      <c r="B156" s="1" t="s">
        <v>17</v>
      </c>
      <c r="C156" s="15">
        <f>C152*C155*12</f>
        <v>1945813.2480000001</v>
      </c>
    </row>
    <row r="157" spans="2:4" x14ac:dyDescent="0.2">
      <c r="C157" s="15"/>
    </row>
    <row r="158" spans="2:4" x14ac:dyDescent="0.2">
      <c r="B158" s="1" t="s">
        <v>31</v>
      </c>
      <c r="C158" s="18">
        <v>0</v>
      </c>
      <c r="D158" s="1" t="s">
        <v>16</v>
      </c>
    </row>
    <row r="160" spans="2:4" x14ac:dyDescent="0.2">
      <c r="B160" s="2" t="s">
        <v>25</v>
      </c>
      <c r="C160" s="3"/>
    </row>
    <row r="161" spans="2:4" x14ac:dyDescent="0.2">
      <c r="B161" s="1" t="s">
        <v>32</v>
      </c>
      <c r="C161" s="19"/>
    </row>
    <row r="162" spans="2:4" x14ac:dyDescent="0.2">
      <c r="B162" s="1" t="s">
        <v>26</v>
      </c>
      <c r="C162" s="17">
        <v>1.599</v>
      </c>
      <c r="D162" s="1" t="s">
        <v>87</v>
      </c>
    </row>
    <row r="163" spans="2:4" x14ac:dyDescent="0.2">
      <c r="B163" s="1" t="s">
        <v>26</v>
      </c>
      <c r="C163" s="14">
        <f>C162*C152*12</f>
        <v>225460.53503999999</v>
      </c>
      <c r="D163" s="1" t="s">
        <v>88</v>
      </c>
    </row>
    <row r="164" spans="2:4" x14ac:dyDescent="0.2">
      <c r="B164" s="1" t="s">
        <v>91</v>
      </c>
      <c r="C164" s="17">
        <v>2.2669999999999999</v>
      </c>
      <c r="D164" s="1" t="s">
        <v>87</v>
      </c>
    </row>
    <row r="165" spans="2:4" x14ac:dyDescent="0.2">
      <c r="B165" s="1" t="s">
        <v>91</v>
      </c>
      <c r="C165" s="14">
        <f>C164*C152*12</f>
        <v>319649.17631999997</v>
      </c>
      <c r="D165" s="1" t="s">
        <v>88</v>
      </c>
    </row>
    <row r="166" spans="2:4" x14ac:dyDescent="0.2">
      <c r="B166" s="1" t="s">
        <v>92</v>
      </c>
      <c r="C166" s="17">
        <v>0.47</v>
      </c>
      <c r="D166" s="1" t="s">
        <v>87</v>
      </c>
    </row>
    <row r="167" spans="2:4" x14ac:dyDescent="0.2">
      <c r="B167" s="1" t="s">
        <v>92</v>
      </c>
      <c r="C167" s="16">
        <f>C166*C152*12</f>
        <v>66270.451199999996</v>
      </c>
      <c r="D167" s="1" t="s">
        <v>88</v>
      </c>
    </row>
    <row r="168" spans="2:4" x14ac:dyDescent="0.2">
      <c r="B168" s="1" t="s">
        <v>27</v>
      </c>
      <c r="C168" s="16">
        <f>C165+C167</f>
        <v>385919.62751999998</v>
      </c>
      <c r="D168" s="1" t="s">
        <v>18</v>
      </c>
    </row>
    <row r="169" spans="2:4" x14ac:dyDescent="0.2">
      <c r="C169" s="16"/>
    </row>
    <row r="170" spans="2:4" ht="15" x14ac:dyDescent="0.25">
      <c r="B170" s="2" t="s">
        <v>33</v>
      </c>
      <c r="C170"/>
    </row>
    <row r="171" spans="2:4" x14ac:dyDescent="0.2">
      <c r="B171" s="1" t="s">
        <v>34</v>
      </c>
      <c r="C171" s="9"/>
    </row>
    <row r="172" spans="2:4" x14ac:dyDescent="0.2">
      <c r="B172" s="1" t="s">
        <v>35</v>
      </c>
      <c r="C172" s="9"/>
    </row>
    <row r="173" spans="2:4" x14ac:dyDescent="0.2">
      <c r="B173" s="1" t="s">
        <v>36</v>
      </c>
      <c r="C173" s="10">
        <v>0.8</v>
      </c>
    </row>
    <row r="174" spans="2:4" x14ac:dyDescent="0.2">
      <c r="B174" s="1" t="s">
        <v>37</v>
      </c>
      <c r="C174" s="10">
        <v>0.8</v>
      </c>
    </row>
    <row r="176" spans="2:4" x14ac:dyDescent="0.2">
      <c r="B176" s="2" t="s">
        <v>19</v>
      </c>
      <c r="C176" s="16"/>
    </row>
    <row r="177" spans="2:4" x14ac:dyDescent="0.2">
      <c r="B177" s="1" t="s">
        <v>20</v>
      </c>
      <c r="C177" s="17">
        <v>100</v>
      </c>
      <c r="D177" s="1" t="s">
        <v>21</v>
      </c>
    </row>
    <row r="178" spans="2:4" x14ac:dyDescent="0.2">
      <c r="B178" s="1" t="s">
        <v>22</v>
      </c>
      <c r="C178" s="17">
        <v>90</v>
      </c>
      <c r="D178" s="1" t="s">
        <v>23</v>
      </c>
    </row>
    <row r="179" spans="2:4" x14ac:dyDescent="0.2">
      <c r="B179" s="1" t="s">
        <v>24</v>
      </c>
      <c r="C179" s="14">
        <f>C177*C178*12</f>
        <v>108000</v>
      </c>
      <c r="D179" s="1" t="s">
        <v>18</v>
      </c>
    </row>
    <row r="180" spans="2:4" x14ac:dyDescent="0.2">
      <c r="C180" s="14"/>
    </row>
    <row r="181" spans="2:4" x14ac:dyDescent="0.2">
      <c r="B181" s="2" t="s">
        <v>74</v>
      </c>
      <c r="C181" s="11"/>
    </row>
    <row r="182" spans="2:4" x14ac:dyDescent="0.2">
      <c r="B182" s="1" t="s">
        <v>95</v>
      </c>
      <c r="C182" s="17"/>
      <c r="D182" s="1" t="s">
        <v>18</v>
      </c>
    </row>
  </sheetData>
  <pageMargins left="0.7" right="0.7" top="0.75" bottom="0.75" header="0.3" footer="0.3"/>
  <pageSetup paperSize="9" orientation="portrait" horizontalDpi="90" verticalDpi="90" r:id="rId1"/>
  <ignoredErrors>
    <ignoredError sqref="D82 F8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99"/>
  </sheetPr>
  <dimension ref="B2:O39"/>
  <sheetViews>
    <sheetView showGridLines="0" workbookViewId="0">
      <selection activeCell="D31" sqref="D31"/>
    </sheetView>
  </sheetViews>
  <sheetFormatPr defaultColWidth="8.7109375" defaultRowHeight="12.75" x14ac:dyDescent="0.2"/>
  <cols>
    <col min="1" max="1" width="2.7109375" style="1" customWidth="1"/>
    <col min="2" max="2" width="27.42578125" style="1" bestFit="1" customWidth="1"/>
    <col min="3" max="3" width="16.42578125" style="1" customWidth="1"/>
    <col min="4" max="4" width="12.5703125" style="1" bestFit="1" customWidth="1"/>
    <col min="5" max="8" width="11.140625" style="1" bestFit="1" customWidth="1"/>
    <col min="9" max="9" width="10.42578125" style="1" bestFit="1" customWidth="1"/>
    <col min="10" max="14" width="8.85546875" style="1" bestFit="1" customWidth="1"/>
    <col min="15" max="16384" width="8.7109375" style="1"/>
  </cols>
  <sheetData>
    <row r="2" spans="2:15" x14ac:dyDescent="0.2">
      <c r="B2" s="2" t="s">
        <v>38</v>
      </c>
      <c r="C2" s="1" t="s">
        <v>83</v>
      </c>
      <c r="D2" s="58">
        <v>0</v>
      </c>
      <c r="E2" s="58">
        <v>1</v>
      </c>
      <c r="F2" s="58">
        <v>2</v>
      </c>
      <c r="G2" s="58">
        <v>3</v>
      </c>
      <c r="H2" s="58">
        <v>4</v>
      </c>
      <c r="I2" s="58">
        <v>5</v>
      </c>
      <c r="J2" s="58">
        <v>6</v>
      </c>
      <c r="K2" s="58">
        <v>7</v>
      </c>
      <c r="L2" s="58">
        <v>8</v>
      </c>
      <c r="M2" s="58">
        <v>9</v>
      </c>
      <c r="N2" s="58">
        <v>10</v>
      </c>
    </row>
    <row r="3" spans="2:15" x14ac:dyDescent="0.2">
      <c r="B3" s="1" t="s">
        <v>40</v>
      </c>
      <c r="C3" s="6">
        <f>SUM(D3:N3)</f>
        <v>0</v>
      </c>
      <c r="D3" s="6">
        <v>0</v>
      </c>
      <c r="E3" s="6">
        <v>0</v>
      </c>
      <c r="F3" s="6">
        <v>0</v>
      </c>
      <c r="G3" s="6">
        <v>0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0</v>
      </c>
    </row>
    <row r="4" spans="2:15" x14ac:dyDescent="0.2">
      <c r="B4" s="1" t="s">
        <v>41</v>
      </c>
      <c r="C4" s="6">
        <f t="shared" ref="C4:C7" si="0">SUM(D4:N4)</f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</row>
    <row r="5" spans="2:15" x14ac:dyDescent="0.2">
      <c r="B5" s="1" t="s">
        <v>42</v>
      </c>
      <c r="C5" s="6">
        <f t="shared" si="0"/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</row>
    <row r="6" spans="2:15" x14ac:dyDescent="0.2">
      <c r="B6" s="1" t="s">
        <v>43</v>
      </c>
      <c r="C6" s="6">
        <f t="shared" si="0"/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</row>
    <row r="7" spans="2:15" x14ac:dyDescent="0.2">
      <c r="B7" s="2" t="s">
        <v>44</v>
      </c>
      <c r="C7" s="7">
        <f t="shared" si="0"/>
        <v>0</v>
      </c>
      <c r="D7" s="7">
        <f>SUM(D3:D6)</f>
        <v>0</v>
      </c>
      <c r="E7" s="7">
        <f t="shared" ref="E7:N7" si="1">SUM(E3:E6)</f>
        <v>0</v>
      </c>
      <c r="F7" s="7">
        <f t="shared" si="1"/>
        <v>0</v>
      </c>
      <c r="G7" s="7">
        <f t="shared" si="1"/>
        <v>0</v>
      </c>
      <c r="H7" s="7">
        <f t="shared" si="1"/>
        <v>0</v>
      </c>
      <c r="I7" s="7">
        <f t="shared" si="1"/>
        <v>0</v>
      </c>
      <c r="J7" s="7">
        <f t="shared" si="1"/>
        <v>0</v>
      </c>
      <c r="K7" s="7">
        <f t="shared" si="1"/>
        <v>0</v>
      </c>
      <c r="L7" s="7">
        <f t="shared" si="1"/>
        <v>0</v>
      </c>
      <c r="M7" s="7">
        <f t="shared" si="1"/>
        <v>0</v>
      </c>
      <c r="N7" s="7">
        <f t="shared" si="1"/>
        <v>0</v>
      </c>
    </row>
    <row r="8" spans="2:15" x14ac:dyDescent="0.2">
      <c r="B8" s="20" t="s">
        <v>45</v>
      </c>
      <c r="C8" s="21">
        <f>C7*1.2</f>
        <v>0</v>
      </c>
    </row>
    <row r="9" spans="2:15" ht="15" x14ac:dyDescent="0.25">
      <c r="B9"/>
      <c r="C9" s="5"/>
      <c r="D9" s="5"/>
      <c r="E9" s="5"/>
      <c r="F9" s="5"/>
      <c r="G9" s="5"/>
      <c r="H9" s="5"/>
      <c r="I9" s="5"/>
      <c r="O9"/>
    </row>
    <row r="10" spans="2:15" ht="15" x14ac:dyDescent="0.25">
      <c r="B10" s="2" t="s">
        <v>118</v>
      </c>
      <c r="C10" s="1" t="s">
        <v>83</v>
      </c>
      <c r="D10" s="58">
        <v>0</v>
      </c>
      <c r="E10" s="58">
        <v>1</v>
      </c>
      <c r="F10" s="58">
        <v>2</v>
      </c>
      <c r="G10" s="58">
        <v>3</v>
      </c>
      <c r="H10" s="58">
        <v>4</v>
      </c>
      <c r="I10" s="58">
        <v>5</v>
      </c>
      <c r="J10" s="58">
        <v>6</v>
      </c>
      <c r="K10" s="58">
        <v>7</v>
      </c>
      <c r="L10" s="58">
        <v>8</v>
      </c>
      <c r="M10" s="58">
        <v>9</v>
      </c>
      <c r="N10" s="58">
        <v>10</v>
      </c>
      <c r="O10"/>
    </row>
    <row r="11" spans="2:15" ht="15" x14ac:dyDescent="0.25">
      <c r="B11" s="1" t="s">
        <v>40</v>
      </c>
      <c r="C11" s="6">
        <f>SUM(D11:N11)</f>
        <v>0</v>
      </c>
      <c r="D11" s="6">
        <v>0</v>
      </c>
      <c r="E11" s="6">
        <f>$C$13*E9</f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/>
    </row>
    <row r="12" spans="2:15" ht="15" x14ac:dyDescent="0.25">
      <c r="B12" s="1" t="s">
        <v>41</v>
      </c>
      <c r="C12" s="6">
        <f>SUM(D12:N12)</f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/>
    </row>
    <row r="13" spans="2:15" ht="15" x14ac:dyDescent="0.25">
      <c r="B13" s="1" t="s">
        <v>42</v>
      </c>
      <c r="C13" s="6">
        <f>SUM(D13:N13)</f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/>
    </row>
    <row r="14" spans="2:15" ht="15" x14ac:dyDescent="0.25">
      <c r="B14" s="1" t="s">
        <v>43</v>
      </c>
      <c r="C14" s="6">
        <f>SUM(D14:N14)</f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/>
    </row>
    <row r="15" spans="2:15" ht="15" x14ac:dyDescent="0.25">
      <c r="B15" s="2" t="s">
        <v>44</v>
      </c>
      <c r="C15" s="7">
        <f>SUM(D15:N15)</f>
        <v>0</v>
      </c>
      <c r="D15" s="7">
        <f>SUM(D11:D14)</f>
        <v>0</v>
      </c>
      <c r="E15" s="7">
        <f t="shared" ref="E15:N15" si="2">SUM(E11:E14)</f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  <c r="M15" s="7">
        <f t="shared" si="2"/>
        <v>0</v>
      </c>
      <c r="N15" s="7">
        <f t="shared" si="2"/>
        <v>0</v>
      </c>
      <c r="O15"/>
    </row>
    <row r="16" spans="2:15" x14ac:dyDescent="0.2">
      <c r="B16" s="20" t="s">
        <v>45</v>
      </c>
      <c r="C16" s="21">
        <f>C15*1.2</f>
        <v>0</v>
      </c>
    </row>
    <row r="18" spans="2:14" x14ac:dyDescent="0.2">
      <c r="B18" s="2" t="s">
        <v>119</v>
      </c>
      <c r="C18" s="1" t="s">
        <v>83</v>
      </c>
      <c r="D18" s="58">
        <v>0</v>
      </c>
      <c r="E18" s="58">
        <v>1</v>
      </c>
      <c r="F18" s="58">
        <v>2</v>
      </c>
      <c r="G18" s="58">
        <v>3</v>
      </c>
      <c r="H18" s="58">
        <v>4</v>
      </c>
      <c r="I18" s="58">
        <v>5</v>
      </c>
      <c r="J18" s="58">
        <v>6</v>
      </c>
      <c r="K18" s="58">
        <v>7</v>
      </c>
      <c r="L18" s="58">
        <v>8</v>
      </c>
      <c r="M18" s="58">
        <v>9</v>
      </c>
      <c r="N18" s="58">
        <v>10</v>
      </c>
    </row>
    <row r="19" spans="2:14" x14ac:dyDescent="0.2">
      <c r="B19" s="1" t="s">
        <v>40</v>
      </c>
      <c r="C19" s="6">
        <f t="shared" ref="C19:C22" si="3">SUM(D19:N19)</f>
        <v>0</v>
      </c>
      <c r="D19" s="6">
        <v>0</v>
      </c>
      <c r="E19" s="6">
        <f>$C$13*E17</f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</row>
    <row r="20" spans="2:14" x14ac:dyDescent="0.2">
      <c r="B20" s="1" t="s">
        <v>41</v>
      </c>
      <c r="C20" s="6">
        <f t="shared" si="3"/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</row>
    <row r="21" spans="2:14" x14ac:dyDescent="0.2">
      <c r="B21" s="1" t="s">
        <v>31</v>
      </c>
      <c r="C21" s="6">
        <f t="shared" si="3"/>
        <v>0</v>
      </c>
      <c r="D21" s="6">
        <v>0</v>
      </c>
      <c r="E21" s="6">
        <v>0</v>
      </c>
      <c r="F21" s="6">
        <f>$C$13*F17</f>
        <v>0</v>
      </c>
      <c r="G21" s="6">
        <f>$C$13*G17</f>
        <v>0</v>
      </c>
      <c r="H21" s="6">
        <f>$C$13*H17</f>
        <v>0</v>
      </c>
      <c r="I21" s="6">
        <f>$C$13*I17</f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</row>
    <row r="22" spans="2:14" x14ac:dyDescent="0.2">
      <c r="B22" s="1" t="s">
        <v>43</v>
      </c>
      <c r="C22" s="6">
        <f t="shared" si="3"/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</row>
    <row r="23" spans="2:14" x14ac:dyDescent="0.2">
      <c r="B23" s="2" t="s">
        <v>44</v>
      </c>
      <c r="C23" s="7">
        <f>SUM(D23:N23)</f>
        <v>0</v>
      </c>
      <c r="D23" s="7">
        <f>SUM(D19:D22)</f>
        <v>0</v>
      </c>
      <c r="E23" s="7">
        <f t="shared" ref="E23:N23" si="4">SUM(E19:E22)</f>
        <v>0</v>
      </c>
      <c r="F23" s="7">
        <f t="shared" si="4"/>
        <v>0</v>
      </c>
      <c r="G23" s="7">
        <f t="shared" si="4"/>
        <v>0</v>
      </c>
      <c r="H23" s="7">
        <f t="shared" si="4"/>
        <v>0</v>
      </c>
      <c r="I23" s="7">
        <f t="shared" si="4"/>
        <v>0</v>
      </c>
      <c r="J23" s="7">
        <f t="shared" si="4"/>
        <v>0</v>
      </c>
      <c r="K23" s="7">
        <f t="shared" si="4"/>
        <v>0</v>
      </c>
      <c r="L23" s="7">
        <f t="shared" si="4"/>
        <v>0</v>
      </c>
      <c r="M23" s="7">
        <f t="shared" si="4"/>
        <v>0</v>
      </c>
      <c r="N23" s="7">
        <f t="shared" si="4"/>
        <v>0</v>
      </c>
    </row>
    <row r="26" spans="2:14" x14ac:dyDescent="0.2">
      <c r="B26" s="2" t="s">
        <v>120</v>
      </c>
      <c r="C26" s="1" t="s">
        <v>83</v>
      </c>
      <c r="D26" s="58">
        <v>0</v>
      </c>
      <c r="E26" s="58">
        <v>1</v>
      </c>
      <c r="F26" s="58">
        <v>2</v>
      </c>
      <c r="G26" s="58">
        <v>3</v>
      </c>
      <c r="H26" s="58">
        <v>4</v>
      </c>
      <c r="I26" s="58">
        <v>5</v>
      </c>
      <c r="J26" s="58">
        <v>6</v>
      </c>
      <c r="K26" s="58">
        <v>7</v>
      </c>
      <c r="L26" s="58">
        <v>8</v>
      </c>
      <c r="M26" s="58">
        <v>9</v>
      </c>
      <c r="N26" s="58">
        <v>10</v>
      </c>
    </row>
    <row r="27" spans="2:14" x14ac:dyDescent="0.2">
      <c r="B27" s="1" t="s">
        <v>40</v>
      </c>
      <c r="C27" s="6">
        <f t="shared" ref="C27:C30" si="5">SUM(D27:N27)</f>
        <v>0</v>
      </c>
      <c r="D27" s="6">
        <v>0</v>
      </c>
      <c r="E27" s="6">
        <f>$C$13*E25</f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</row>
    <row r="28" spans="2:14" x14ac:dyDescent="0.2">
      <c r="B28" s="1" t="s">
        <v>41</v>
      </c>
      <c r="C28" s="6">
        <f t="shared" si="5"/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</row>
    <row r="29" spans="2:14" x14ac:dyDescent="0.2">
      <c r="B29" s="1" t="s">
        <v>31</v>
      </c>
      <c r="C29" s="6">
        <f t="shared" si="5"/>
        <v>0</v>
      </c>
      <c r="D29" s="6">
        <v>0</v>
      </c>
      <c r="E29" s="6">
        <v>0</v>
      </c>
      <c r="F29" s="6">
        <v>0</v>
      </c>
      <c r="G29" s="6">
        <f>$C$13*G25</f>
        <v>0</v>
      </c>
      <c r="H29" s="6">
        <f>$C$13*H25</f>
        <v>0</v>
      </c>
      <c r="I29" s="6">
        <f>$C$13*I25</f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</row>
    <row r="30" spans="2:14" x14ac:dyDescent="0.2">
      <c r="B30" s="1" t="s">
        <v>43</v>
      </c>
      <c r="C30" s="6">
        <f t="shared" si="5"/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</row>
    <row r="31" spans="2:14" x14ac:dyDescent="0.2">
      <c r="B31" s="2" t="s">
        <v>44</v>
      </c>
      <c r="C31" s="7">
        <f>SUM(D31:N31)</f>
        <v>0</v>
      </c>
      <c r="D31" s="7">
        <f>SUM(D27:D30)</f>
        <v>0</v>
      </c>
      <c r="E31" s="7">
        <f t="shared" ref="E31:N31" si="6">SUM(E27:E30)</f>
        <v>0</v>
      </c>
      <c r="F31" s="7">
        <f t="shared" si="6"/>
        <v>0</v>
      </c>
      <c r="G31" s="7">
        <f t="shared" si="6"/>
        <v>0</v>
      </c>
      <c r="H31" s="7">
        <f t="shared" si="6"/>
        <v>0</v>
      </c>
      <c r="I31" s="7">
        <f t="shared" si="6"/>
        <v>0</v>
      </c>
      <c r="J31" s="7">
        <f t="shared" si="6"/>
        <v>0</v>
      </c>
      <c r="K31" s="7">
        <f t="shared" si="6"/>
        <v>0</v>
      </c>
      <c r="L31" s="7">
        <f t="shared" si="6"/>
        <v>0</v>
      </c>
      <c r="M31" s="7">
        <f t="shared" si="6"/>
        <v>0</v>
      </c>
      <c r="N31" s="7">
        <f t="shared" si="6"/>
        <v>0</v>
      </c>
    </row>
    <row r="34" spans="2:14" x14ac:dyDescent="0.2">
      <c r="B34" s="2" t="s">
        <v>126</v>
      </c>
      <c r="C34" s="1" t="s">
        <v>83</v>
      </c>
      <c r="D34" s="58">
        <v>0</v>
      </c>
      <c r="E34" s="58">
        <v>1</v>
      </c>
      <c r="F34" s="58">
        <v>2</v>
      </c>
      <c r="G34" s="58">
        <v>3</v>
      </c>
      <c r="H34" s="58">
        <v>4</v>
      </c>
      <c r="I34" s="58">
        <v>5</v>
      </c>
      <c r="J34" s="58">
        <v>6</v>
      </c>
      <c r="K34" s="58">
        <v>7</v>
      </c>
      <c r="L34" s="58">
        <v>8</v>
      </c>
      <c r="M34" s="58">
        <v>9</v>
      </c>
      <c r="N34" s="58">
        <v>10</v>
      </c>
    </row>
    <row r="35" spans="2:14" x14ac:dyDescent="0.2">
      <c r="B35" s="1" t="s">
        <v>40</v>
      </c>
      <c r="C35" s="6">
        <f t="shared" ref="C35:C38" si="7">SUM(D35:N35)</f>
        <v>0</v>
      </c>
      <c r="D35" s="6">
        <v>0</v>
      </c>
      <c r="E35" s="6">
        <f>$C$13*E33</f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</row>
    <row r="36" spans="2:14" x14ac:dyDescent="0.2">
      <c r="B36" s="1" t="s">
        <v>41</v>
      </c>
      <c r="C36" s="6">
        <f t="shared" si="7"/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</row>
    <row r="37" spans="2:14" x14ac:dyDescent="0.2">
      <c r="B37" s="1" t="s">
        <v>31</v>
      </c>
      <c r="C37" s="6">
        <f t="shared" si="7"/>
        <v>0</v>
      </c>
      <c r="D37" s="6">
        <v>0</v>
      </c>
      <c r="E37" s="6">
        <v>0</v>
      </c>
      <c r="F37" s="6">
        <f>$C$13*F33</f>
        <v>0</v>
      </c>
      <c r="G37" s="6">
        <f>$C$13*G33</f>
        <v>0</v>
      </c>
      <c r="H37" s="6">
        <f>$C$13*H33</f>
        <v>0</v>
      </c>
      <c r="I37" s="6">
        <f>$C$13*I33</f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</row>
    <row r="38" spans="2:14" x14ac:dyDescent="0.2">
      <c r="B38" s="1" t="s">
        <v>43</v>
      </c>
      <c r="C38" s="6">
        <f t="shared" si="7"/>
        <v>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</row>
    <row r="39" spans="2:14" x14ac:dyDescent="0.2">
      <c r="B39" s="2" t="s">
        <v>44</v>
      </c>
      <c r="C39" s="7">
        <f>SUM(D39:N39)</f>
        <v>0</v>
      </c>
      <c r="D39" s="7">
        <f>SUM(D35:D38)</f>
        <v>0</v>
      </c>
      <c r="E39" s="7">
        <f t="shared" ref="E39:N39" si="8">SUM(E35:E38)</f>
        <v>0</v>
      </c>
      <c r="F39" s="7">
        <f t="shared" si="8"/>
        <v>0</v>
      </c>
      <c r="G39" s="7">
        <f t="shared" si="8"/>
        <v>0</v>
      </c>
      <c r="H39" s="7">
        <f t="shared" si="8"/>
        <v>0</v>
      </c>
      <c r="I39" s="7">
        <f t="shared" si="8"/>
        <v>0</v>
      </c>
      <c r="J39" s="7">
        <f t="shared" si="8"/>
        <v>0</v>
      </c>
      <c r="K39" s="7">
        <f t="shared" si="8"/>
        <v>0</v>
      </c>
      <c r="L39" s="7">
        <f t="shared" si="8"/>
        <v>0</v>
      </c>
      <c r="M39" s="7">
        <f t="shared" si="8"/>
        <v>0</v>
      </c>
      <c r="N39" s="7">
        <f t="shared" si="8"/>
        <v>0</v>
      </c>
    </row>
  </sheetData>
  <pageMargins left="0.7" right="0.7" top="0.75" bottom="0.75" header="0.3" footer="0.3"/>
  <pageSetup paperSize="9" orientation="portrait" horizontalDpi="90" verticalDpi="90" r:id="rId1"/>
  <ignoredErrors>
    <ignoredError sqref="D15:N1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99"/>
  </sheetPr>
  <dimension ref="B2:H27"/>
  <sheetViews>
    <sheetView showGridLines="0" zoomScaleNormal="100" workbookViewId="0">
      <selection activeCell="C31" sqref="C31"/>
    </sheetView>
  </sheetViews>
  <sheetFormatPr defaultColWidth="9.140625" defaultRowHeight="12.75" x14ac:dyDescent="0.2"/>
  <cols>
    <col min="1" max="1" width="2.7109375" style="8" customWidth="1"/>
    <col min="2" max="2" width="67.140625" style="8" bestFit="1" customWidth="1"/>
    <col min="3" max="3" width="12.85546875" style="8" customWidth="1"/>
    <col min="4" max="4" width="25.5703125" style="8" customWidth="1"/>
    <col min="5" max="5" width="15.140625" style="8" bestFit="1" customWidth="1"/>
    <col min="6" max="6" width="11.140625" style="8" bestFit="1" customWidth="1"/>
    <col min="7" max="7" width="19.7109375" style="8" customWidth="1"/>
    <col min="8" max="8" width="16.42578125" style="8" bestFit="1" customWidth="1"/>
    <col min="9" max="29" width="9.42578125" style="8" customWidth="1"/>
    <col min="30" max="30" width="7.5703125" style="8" customWidth="1"/>
    <col min="31" max="31" width="7.7109375" style="8" customWidth="1"/>
    <col min="32" max="33" width="7.5703125" style="8" customWidth="1"/>
    <col min="34" max="34" width="7.7109375" style="8" customWidth="1"/>
    <col min="35" max="16384" width="9.140625" style="8"/>
  </cols>
  <sheetData>
    <row r="2" spans="2:8" x14ac:dyDescent="0.2">
      <c r="B2" s="24" t="s">
        <v>46</v>
      </c>
      <c r="C2" s="25"/>
      <c r="D2" s="25"/>
      <c r="E2" s="25"/>
      <c r="F2" s="25"/>
      <c r="G2" s="26"/>
      <c r="H2" s="26"/>
    </row>
    <row r="3" spans="2:8" ht="25.5" x14ac:dyDescent="0.2">
      <c r="B3" s="27" t="s">
        <v>47</v>
      </c>
      <c r="C3" s="28" t="s">
        <v>48</v>
      </c>
      <c r="D3" s="28" t="s">
        <v>49</v>
      </c>
      <c r="E3" s="28" t="s">
        <v>50</v>
      </c>
      <c r="F3" s="28" t="s">
        <v>86</v>
      </c>
      <c r="G3" s="28" t="s">
        <v>84</v>
      </c>
      <c r="H3" s="28" t="s">
        <v>85</v>
      </c>
    </row>
    <row r="4" spans="2:8" x14ac:dyDescent="0.2">
      <c r="B4" s="37" t="s">
        <v>52</v>
      </c>
      <c r="C4" s="38"/>
      <c r="D4" s="38"/>
      <c r="E4" s="38"/>
      <c r="F4" s="38"/>
      <c r="G4" s="38"/>
      <c r="H4" s="38"/>
    </row>
    <row r="5" spans="2:8" x14ac:dyDescent="0.2">
      <c r="B5" s="29" t="s">
        <v>53</v>
      </c>
      <c r="C5" s="30" t="s">
        <v>54</v>
      </c>
      <c r="D5" s="31">
        <v>25</v>
      </c>
      <c r="E5" s="30" t="s">
        <v>54</v>
      </c>
      <c r="F5" s="32">
        <v>1</v>
      </c>
      <c r="G5" s="33">
        <f>'01 Investičné výdavky'!C4*F5</f>
        <v>0</v>
      </c>
      <c r="H5" s="33"/>
    </row>
    <row r="6" spans="2:8" x14ac:dyDescent="0.2">
      <c r="B6" s="29" t="s">
        <v>55</v>
      </c>
      <c r="C6" s="34">
        <v>60</v>
      </c>
      <c r="D6" s="31">
        <v>25</v>
      </c>
      <c r="E6" s="34">
        <f>C6</f>
        <v>60</v>
      </c>
      <c r="F6" s="35">
        <f>(E6-D6)/C6</f>
        <v>0.58333333333333337</v>
      </c>
      <c r="G6" s="33">
        <f>'01 Investičné výdavky'!C5*F6</f>
        <v>0</v>
      </c>
      <c r="H6" s="33">
        <f>G6*Predpoklady!C7</f>
        <v>0</v>
      </c>
    </row>
    <row r="7" spans="2:8" x14ac:dyDescent="0.2">
      <c r="B7" s="24" t="s">
        <v>51</v>
      </c>
      <c r="C7" s="25"/>
      <c r="D7" s="25"/>
      <c r="E7" s="25"/>
      <c r="F7" s="25"/>
      <c r="G7" s="36">
        <f>SUM(G5:G6)</f>
        <v>0</v>
      </c>
      <c r="H7" s="36">
        <f>SUM(H5:H6)</f>
        <v>0</v>
      </c>
    </row>
    <row r="8" spans="2:8" x14ac:dyDescent="0.2">
      <c r="B8" s="25"/>
      <c r="C8" s="25"/>
      <c r="D8" s="25"/>
      <c r="E8" s="25"/>
      <c r="F8" s="25"/>
      <c r="G8" s="25"/>
      <c r="H8" s="25"/>
    </row>
    <row r="9" spans="2:8" x14ac:dyDescent="0.2">
      <c r="B9" s="37" t="s">
        <v>56</v>
      </c>
      <c r="C9" s="38"/>
      <c r="D9" s="38"/>
      <c r="E9" s="38"/>
      <c r="F9" s="38"/>
      <c r="G9" s="38"/>
      <c r="H9" s="38"/>
    </row>
    <row r="10" spans="2:8" x14ac:dyDescent="0.2">
      <c r="B10" s="29" t="s">
        <v>53</v>
      </c>
      <c r="C10" s="30" t="s">
        <v>54</v>
      </c>
      <c r="D10" s="31">
        <v>25</v>
      </c>
      <c r="E10" s="30" t="s">
        <v>54</v>
      </c>
      <c r="F10" s="32">
        <v>1</v>
      </c>
      <c r="G10" s="33">
        <f>'01 Investičné výdavky'!C12*F10</f>
        <v>0</v>
      </c>
      <c r="H10" s="33"/>
    </row>
    <row r="11" spans="2:8" x14ac:dyDescent="0.2">
      <c r="B11" s="29" t="s">
        <v>55</v>
      </c>
      <c r="C11" s="34">
        <v>60</v>
      </c>
      <c r="D11" s="31">
        <v>25</v>
      </c>
      <c r="E11" s="34">
        <f>C11</f>
        <v>60</v>
      </c>
      <c r="F11" s="35">
        <f>(E11-D11)/C11</f>
        <v>0.58333333333333337</v>
      </c>
      <c r="G11" s="33">
        <f>'01 Investičné výdavky'!C13*F11</f>
        <v>0</v>
      </c>
      <c r="H11" s="33">
        <f>G11*Predpoklady!C7</f>
        <v>0</v>
      </c>
    </row>
    <row r="12" spans="2:8" x14ac:dyDescent="0.2">
      <c r="B12" s="24" t="s">
        <v>51</v>
      </c>
      <c r="C12" s="25"/>
      <c r="D12" s="25"/>
      <c r="E12" s="25"/>
      <c r="F12" s="25"/>
      <c r="G12" s="36">
        <f>SUM(G10:G11)</f>
        <v>0</v>
      </c>
      <c r="H12" s="36">
        <f>SUM(H10:H11)</f>
        <v>0</v>
      </c>
    </row>
    <row r="13" spans="2:8" x14ac:dyDescent="0.2">
      <c r="B13" s="25"/>
      <c r="C13" s="25"/>
      <c r="D13" s="25"/>
      <c r="E13" s="25"/>
      <c r="F13" s="25"/>
      <c r="G13" s="25"/>
      <c r="H13" s="25"/>
    </row>
    <row r="14" spans="2:8" x14ac:dyDescent="0.2">
      <c r="B14" s="37" t="s">
        <v>57</v>
      </c>
      <c r="C14" s="38"/>
      <c r="D14" s="38"/>
      <c r="E14" s="38"/>
      <c r="F14" s="38"/>
      <c r="G14" s="38"/>
      <c r="H14" s="38"/>
    </row>
    <row r="15" spans="2:8" x14ac:dyDescent="0.2">
      <c r="B15" s="29" t="s">
        <v>53</v>
      </c>
      <c r="C15" s="30" t="s">
        <v>54</v>
      </c>
      <c r="D15" s="31">
        <v>25</v>
      </c>
      <c r="E15" s="30" t="s">
        <v>54</v>
      </c>
      <c r="F15" s="32">
        <v>1</v>
      </c>
      <c r="G15" s="33">
        <f>'01 Investičné výdavky'!C17*F15</f>
        <v>0</v>
      </c>
      <c r="H15" s="33"/>
    </row>
    <row r="16" spans="2:8" x14ac:dyDescent="0.2">
      <c r="B16" s="29" t="s">
        <v>55</v>
      </c>
      <c r="C16" s="34">
        <v>60</v>
      </c>
      <c r="D16" s="31">
        <v>25</v>
      </c>
      <c r="E16" s="34">
        <f>C16</f>
        <v>60</v>
      </c>
      <c r="F16" s="35">
        <f>(E16-D16)/C16</f>
        <v>0.58333333333333337</v>
      </c>
      <c r="G16" s="33">
        <v>0</v>
      </c>
      <c r="H16" s="33">
        <f>G16*Predpoklady!C7</f>
        <v>0</v>
      </c>
    </row>
    <row r="17" spans="2:8" x14ac:dyDescent="0.2">
      <c r="B17" s="24" t="s">
        <v>51</v>
      </c>
      <c r="C17" s="25"/>
      <c r="D17" s="25"/>
      <c r="E17" s="25"/>
      <c r="F17" s="25"/>
      <c r="G17" s="36">
        <f>SUM(G15:G16)</f>
        <v>0</v>
      </c>
      <c r="H17" s="36">
        <f>SUM(H15:H16)</f>
        <v>0</v>
      </c>
    </row>
    <row r="19" spans="2:8" x14ac:dyDescent="0.2">
      <c r="B19" s="37" t="s">
        <v>121</v>
      </c>
      <c r="C19" s="38"/>
      <c r="D19" s="38"/>
      <c r="E19" s="38"/>
      <c r="F19" s="38"/>
      <c r="G19" s="38"/>
      <c r="H19" s="38"/>
    </row>
    <row r="20" spans="2:8" x14ac:dyDescent="0.2">
      <c r="B20" s="29" t="s">
        <v>53</v>
      </c>
      <c r="C20" s="30" t="s">
        <v>54</v>
      </c>
      <c r="D20" s="31">
        <v>25</v>
      </c>
      <c r="E20" s="30" t="s">
        <v>54</v>
      </c>
      <c r="F20" s="32">
        <v>1</v>
      </c>
      <c r="G20" s="33">
        <f>'01 Investičné výdavky'!C22*F20</f>
        <v>0</v>
      </c>
      <c r="H20" s="33"/>
    </row>
    <row r="21" spans="2:8" x14ac:dyDescent="0.2">
      <c r="B21" s="29" t="s">
        <v>55</v>
      </c>
      <c r="C21" s="34">
        <v>60</v>
      </c>
      <c r="D21" s="31">
        <v>25</v>
      </c>
      <c r="E21" s="34">
        <f>C21</f>
        <v>60</v>
      </c>
      <c r="F21" s="35">
        <f>(E21-D21)/C21</f>
        <v>0.58333333333333337</v>
      </c>
      <c r="G21" s="33">
        <v>0</v>
      </c>
      <c r="H21" s="33">
        <f>G21*Predpoklady!C12</f>
        <v>0</v>
      </c>
    </row>
    <row r="22" spans="2:8" x14ac:dyDescent="0.2">
      <c r="B22" s="24" t="s">
        <v>51</v>
      </c>
      <c r="C22" s="25"/>
      <c r="D22" s="25"/>
      <c r="E22" s="25"/>
      <c r="F22" s="25"/>
      <c r="G22" s="36">
        <f>SUM(G20:G21)</f>
        <v>0</v>
      </c>
      <c r="H22" s="36">
        <f>SUM(H20:H21)</f>
        <v>0</v>
      </c>
    </row>
    <row r="24" spans="2:8" x14ac:dyDescent="0.2">
      <c r="B24" s="37" t="s">
        <v>127</v>
      </c>
      <c r="C24" s="38"/>
      <c r="D24" s="38"/>
      <c r="E24" s="38"/>
      <c r="F24" s="38"/>
      <c r="G24" s="38"/>
      <c r="H24" s="38"/>
    </row>
    <row r="25" spans="2:8" x14ac:dyDescent="0.2">
      <c r="B25" s="29" t="s">
        <v>53</v>
      </c>
      <c r="C25" s="30" t="s">
        <v>54</v>
      </c>
      <c r="D25" s="31">
        <v>25</v>
      </c>
      <c r="E25" s="30" t="s">
        <v>54</v>
      </c>
      <c r="F25" s="32">
        <v>1</v>
      </c>
      <c r="G25" s="33">
        <f>'01 Investičné výdavky'!C27*F25</f>
        <v>0</v>
      </c>
      <c r="H25" s="33"/>
    </row>
    <row r="26" spans="2:8" x14ac:dyDescent="0.2">
      <c r="B26" s="29" t="s">
        <v>55</v>
      </c>
      <c r="C26" s="34">
        <v>60</v>
      </c>
      <c r="D26" s="31">
        <v>25</v>
      </c>
      <c r="E26" s="34">
        <f>C26</f>
        <v>60</v>
      </c>
      <c r="F26" s="35">
        <f>(E26-D26)/C26</f>
        <v>0.58333333333333337</v>
      </c>
      <c r="G26" s="33">
        <v>0</v>
      </c>
      <c r="H26" s="33">
        <f>G26*Predpoklady!C17</f>
        <v>0</v>
      </c>
    </row>
    <row r="27" spans="2:8" x14ac:dyDescent="0.2">
      <c r="B27" s="24" t="s">
        <v>51</v>
      </c>
      <c r="C27" s="25"/>
      <c r="D27" s="25"/>
      <c r="E27" s="25"/>
      <c r="F27" s="25"/>
      <c r="G27" s="36">
        <f>SUM(G25:G26)</f>
        <v>0</v>
      </c>
      <c r="H27" s="36">
        <f>SUM(H25:H26)</f>
        <v>0</v>
      </c>
    </row>
  </sheetData>
  <pageMargins left="0.19685039370078741" right="0.19685039370078741" top="0.98425196850393704" bottom="0.78740157480314965" header="0.51181102362204722" footer="0.51181102362204722"/>
  <pageSetup scale="75" orientation="landscape" r:id="rId1"/>
  <headerFooter alignWithMargins="0">
    <oddHeader>&amp;LPríloha 7: Štandardné tabuľky - Cesty
&amp;"Arial,Tučné"&amp;12 02 Zostatková hodnota</oddHeader>
    <oddFooter>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FF99"/>
  </sheetPr>
  <dimension ref="B1:R40"/>
  <sheetViews>
    <sheetView showGridLines="0" zoomScaleNormal="100" workbookViewId="0">
      <selection activeCell="C22" sqref="C22"/>
    </sheetView>
  </sheetViews>
  <sheetFormatPr defaultColWidth="9.140625" defaultRowHeight="12.75" x14ac:dyDescent="0.2"/>
  <cols>
    <col min="1" max="1" width="2.7109375" style="25" customWidth="1"/>
    <col min="2" max="2" width="28" style="25" bestFit="1" customWidth="1"/>
    <col min="3" max="4" width="11.5703125" style="25" bestFit="1" customWidth="1"/>
    <col min="5" max="18" width="10.42578125" style="25" bestFit="1" customWidth="1"/>
    <col min="19" max="16384" width="9.140625" style="25"/>
  </cols>
  <sheetData>
    <row r="1" spans="2:18" x14ac:dyDescent="0.2">
      <c r="D1" s="25" t="s">
        <v>58</v>
      </c>
    </row>
    <row r="2" spans="2:18" x14ac:dyDescent="0.2">
      <c r="B2" s="24" t="s">
        <v>52</v>
      </c>
      <c r="C2" s="24"/>
      <c r="D2" s="25">
        <v>1</v>
      </c>
      <c r="E2" s="25">
        <v>2</v>
      </c>
      <c r="F2" s="25">
        <v>3</v>
      </c>
      <c r="G2" s="25">
        <v>4</v>
      </c>
      <c r="H2" s="25">
        <v>5</v>
      </c>
      <c r="I2" s="42">
        <v>6</v>
      </c>
      <c r="J2" s="25">
        <v>7</v>
      </c>
      <c r="K2" s="25">
        <v>8</v>
      </c>
      <c r="L2" s="25">
        <v>9</v>
      </c>
      <c r="M2" s="25">
        <v>10</v>
      </c>
      <c r="N2" s="25">
        <v>11</v>
      </c>
      <c r="O2" s="25">
        <v>12</v>
      </c>
      <c r="P2" s="25">
        <v>13</v>
      </c>
      <c r="Q2" s="25">
        <v>14</v>
      </c>
      <c r="R2" s="25">
        <v>15</v>
      </c>
    </row>
    <row r="3" spans="2:18" x14ac:dyDescent="0.2">
      <c r="B3" s="43" t="s">
        <v>59</v>
      </c>
      <c r="C3" s="43" t="s">
        <v>39</v>
      </c>
      <c r="D3" s="44">
        <v>2024</v>
      </c>
      <c r="E3" s="44">
        <f>$D$3+D2</f>
        <v>2025</v>
      </c>
      <c r="F3" s="44">
        <f>$D$3+E2</f>
        <v>2026</v>
      </c>
      <c r="G3" s="44">
        <f>$D$3+F2</f>
        <v>2027</v>
      </c>
      <c r="H3" s="44">
        <f t="shared" ref="H3:R3" si="0">$D$3+G2</f>
        <v>2028</v>
      </c>
      <c r="I3" s="44">
        <f t="shared" si="0"/>
        <v>2029</v>
      </c>
      <c r="J3" s="44">
        <f t="shared" si="0"/>
        <v>2030</v>
      </c>
      <c r="K3" s="44">
        <f t="shared" si="0"/>
        <v>2031</v>
      </c>
      <c r="L3" s="44">
        <f t="shared" si="0"/>
        <v>2032</v>
      </c>
      <c r="M3" s="44">
        <f t="shared" si="0"/>
        <v>2033</v>
      </c>
      <c r="N3" s="44">
        <f t="shared" si="0"/>
        <v>2034</v>
      </c>
      <c r="O3" s="44">
        <f t="shared" si="0"/>
        <v>2035</v>
      </c>
      <c r="P3" s="44">
        <f t="shared" si="0"/>
        <v>2036</v>
      </c>
      <c r="Q3" s="44">
        <f t="shared" si="0"/>
        <v>2037</v>
      </c>
      <c r="R3" s="44">
        <f t="shared" si="0"/>
        <v>2038</v>
      </c>
    </row>
    <row r="4" spans="2:18" x14ac:dyDescent="0.2">
      <c r="B4" s="25" t="s">
        <v>15</v>
      </c>
      <c r="C4" s="33">
        <f>SUM(D4:R4)</f>
        <v>-3514635.9000000004</v>
      </c>
      <c r="D4" s="45">
        <f>-Predpoklady!$C$19</f>
        <v>-234309.06</v>
      </c>
      <c r="E4" s="45">
        <f>D4</f>
        <v>-234309.06</v>
      </c>
      <c r="F4" s="45">
        <f t="shared" ref="F4:R4" si="1">E4</f>
        <v>-234309.06</v>
      </c>
      <c r="G4" s="45">
        <f t="shared" si="1"/>
        <v>-234309.06</v>
      </c>
      <c r="H4" s="45">
        <f t="shared" si="1"/>
        <v>-234309.06</v>
      </c>
      <c r="I4" s="45">
        <f t="shared" si="1"/>
        <v>-234309.06</v>
      </c>
      <c r="J4" s="45">
        <f t="shared" si="1"/>
        <v>-234309.06</v>
      </c>
      <c r="K4" s="45">
        <f t="shared" si="1"/>
        <v>-234309.06</v>
      </c>
      <c r="L4" s="45">
        <f t="shared" si="1"/>
        <v>-234309.06</v>
      </c>
      <c r="M4" s="45">
        <f t="shared" si="1"/>
        <v>-234309.06</v>
      </c>
      <c r="N4" s="45">
        <f t="shared" si="1"/>
        <v>-234309.06</v>
      </c>
      <c r="O4" s="45">
        <f t="shared" si="1"/>
        <v>-234309.06</v>
      </c>
      <c r="P4" s="45">
        <f t="shared" si="1"/>
        <v>-234309.06</v>
      </c>
      <c r="Q4" s="45">
        <f t="shared" si="1"/>
        <v>-234309.06</v>
      </c>
      <c r="R4" s="45">
        <f t="shared" si="1"/>
        <v>-234309.06</v>
      </c>
    </row>
    <row r="5" spans="2:18" x14ac:dyDescent="0.2">
      <c r="B5" s="25" t="s">
        <v>60</v>
      </c>
      <c r="C5" s="33">
        <f>SUM(D5:R5)</f>
        <v>0</v>
      </c>
      <c r="D5" s="45">
        <f>-Predpoklady!$C$27</f>
        <v>0</v>
      </c>
      <c r="E5" s="45">
        <f>D5</f>
        <v>0</v>
      </c>
      <c r="F5" s="45">
        <f t="shared" ref="F5:R5" si="2">E5</f>
        <v>0</v>
      </c>
      <c r="G5" s="45">
        <f t="shared" si="2"/>
        <v>0</v>
      </c>
      <c r="H5" s="45">
        <f t="shared" si="2"/>
        <v>0</v>
      </c>
      <c r="I5" s="45">
        <f t="shared" si="2"/>
        <v>0</v>
      </c>
      <c r="J5" s="45">
        <f t="shared" si="2"/>
        <v>0</v>
      </c>
      <c r="K5" s="45">
        <f t="shared" si="2"/>
        <v>0</v>
      </c>
      <c r="L5" s="45">
        <f t="shared" si="2"/>
        <v>0</v>
      </c>
      <c r="M5" s="45">
        <f t="shared" si="2"/>
        <v>0</v>
      </c>
      <c r="N5" s="45">
        <f t="shared" si="2"/>
        <v>0</v>
      </c>
      <c r="O5" s="45">
        <f t="shared" si="2"/>
        <v>0</v>
      </c>
      <c r="P5" s="45">
        <f t="shared" si="2"/>
        <v>0</v>
      </c>
      <c r="Q5" s="45">
        <f t="shared" si="2"/>
        <v>0</v>
      </c>
      <c r="R5" s="45">
        <f t="shared" si="2"/>
        <v>0</v>
      </c>
    </row>
    <row r="6" spans="2:18" x14ac:dyDescent="0.2">
      <c r="B6" s="25" t="s">
        <v>61</v>
      </c>
      <c r="C6" s="33">
        <f>SUM(D6:R6)</f>
        <v>-16895328.248</v>
      </c>
      <c r="D6" s="45">
        <f>-Predpoklady!$C$39</f>
        <v>-1126355.2165333333</v>
      </c>
      <c r="E6" s="45">
        <f>D6</f>
        <v>-1126355.2165333333</v>
      </c>
      <c r="F6" s="45">
        <f t="shared" ref="F6:R6" si="3">E6</f>
        <v>-1126355.2165333333</v>
      </c>
      <c r="G6" s="45">
        <f t="shared" si="3"/>
        <v>-1126355.2165333333</v>
      </c>
      <c r="H6" s="45">
        <f t="shared" si="3"/>
        <v>-1126355.2165333333</v>
      </c>
      <c r="I6" s="45">
        <f t="shared" si="3"/>
        <v>-1126355.2165333333</v>
      </c>
      <c r="J6" s="45">
        <f t="shared" si="3"/>
        <v>-1126355.2165333333</v>
      </c>
      <c r="K6" s="45">
        <f t="shared" si="3"/>
        <v>-1126355.2165333333</v>
      </c>
      <c r="L6" s="45">
        <f t="shared" si="3"/>
        <v>-1126355.2165333333</v>
      </c>
      <c r="M6" s="45">
        <f t="shared" si="3"/>
        <v>-1126355.2165333333</v>
      </c>
      <c r="N6" s="45">
        <f t="shared" si="3"/>
        <v>-1126355.2165333333</v>
      </c>
      <c r="O6" s="45">
        <f t="shared" si="3"/>
        <v>-1126355.2165333333</v>
      </c>
      <c r="P6" s="45">
        <f t="shared" si="3"/>
        <v>-1126355.2165333333</v>
      </c>
      <c r="Q6" s="45">
        <f t="shared" si="3"/>
        <v>-1126355.2165333333</v>
      </c>
      <c r="R6" s="45">
        <f t="shared" si="3"/>
        <v>-1126355.2165333333</v>
      </c>
    </row>
    <row r="7" spans="2:18" x14ac:dyDescent="0.2">
      <c r="B7" s="25" t="s">
        <v>62</v>
      </c>
      <c r="C7" s="33">
        <f>SUM(D7:R7)</f>
        <v>-6449221.4202000005</v>
      </c>
      <c r="D7" s="45">
        <f>-Predpoklady!$C$31</f>
        <v>-429948.09467999998</v>
      </c>
      <c r="E7" s="45">
        <f>D7</f>
        <v>-429948.09467999998</v>
      </c>
      <c r="F7" s="45">
        <f t="shared" ref="F7:R7" si="4">E7</f>
        <v>-429948.09467999998</v>
      </c>
      <c r="G7" s="45">
        <f t="shared" si="4"/>
        <v>-429948.09467999998</v>
      </c>
      <c r="H7" s="45">
        <f t="shared" si="4"/>
        <v>-429948.09467999998</v>
      </c>
      <c r="I7" s="45">
        <f t="shared" si="4"/>
        <v>-429948.09467999998</v>
      </c>
      <c r="J7" s="45">
        <f t="shared" si="4"/>
        <v>-429948.09467999998</v>
      </c>
      <c r="K7" s="45">
        <f t="shared" si="4"/>
        <v>-429948.09467999998</v>
      </c>
      <c r="L7" s="45">
        <f t="shared" si="4"/>
        <v>-429948.09467999998</v>
      </c>
      <c r="M7" s="45">
        <f t="shared" si="4"/>
        <v>-429948.09467999998</v>
      </c>
      <c r="N7" s="45">
        <f t="shared" si="4"/>
        <v>-429948.09467999998</v>
      </c>
      <c r="O7" s="45">
        <f t="shared" si="4"/>
        <v>-429948.09467999998</v>
      </c>
      <c r="P7" s="45">
        <f t="shared" si="4"/>
        <v>-429948.09467999998</v>
      </c>
      <c r="Q7" s="45">
        <f t="shared" si="4"/>
        <v>-429948.09467999998</v>
      </c>
      <c r="R7" s="45">
        <f t="shared" si="4"/>
        <v>-429948.09467999998</v>
      </c>
    </row>
    <row r="8" spans="2:18" x14ac:dyDescent="0.2">
      <c r="B8" s="24" t="s">
        <v>63</v>
      </c>
      <c r="C8" s="36">
        <f>SUM(D8:R8)</f>
        <v>-26859185.568199992</v>
      </c>
      <c r="D8" s="36">
        <f>SUM(D4:D7)</f>
        <v>-1790612.3712133332</v>
      </c>
      <c r="E8" s="36">
        <f t="shared" ref="E8:R8" si="5">SUM(E4:E7)</f>
        <v>-1790612.3712133332</v>
      </c>
      <c r="F8" s="36">
        <f t="shared" si="5"/>
        <v>-1790612.3712133332</v>
      </c>
      <c r="G8" s="36">
        <f t="shared" si="5"/>
        <v>-1790612.3712133332</v>
      </c>
      <c r="H8" s="36">
        <f t="shared" si="5"/>
        <v>-1790612.3712133332</v>
      </c>
      <c r="I8" s="36">
        <f t="shared" si="5"/>
        <v>-1790612.3712133332</v>
      </c>
      <c r="J8" s="36">
        <f t="shared" si="5"/>
        <v>-1790612.3712133332</v>
      </c>
      <c r="K8" s="36">
        <f t="shared" si="5"/>
        <v>-1790612.3712133332</v>
      </c>
      <c r="L8" s="36">
        <f t="shared" si="5"/>
        <v>-1790612.3712133332</v>
      </c>
      <c r="M8" s="36">
        <f t="shared" si="5"/>
        <v>-1790612.3712133332</v>
      </c>
      <c r="N8" s="36">
        <f t="shared" si="5"/>
        <v>-1790612.3712133332</v>
      </c>
      <c r="O8" s="36">
        <f t="shared" si="5"/>
        <v>-1790612.3712133332</v>
      </c>
      <c r="P8" s="36">
        <f t="shared" si="5"/>
        <v>-1790612.3712133332</v>
      </c>
      <c r="Q8" s="36">
        <f t="shared" si="5"/>
        <v>-1790612.3712133332</v>
      </c>
      <c r="R8" s="36">
        <f t="shared" si="5"/>
        <v>-1790612.3712133332</v>
      </c>
    </row>
    <row r="9" spans="2:18" x14ac:dyDescent="0.2">
      <c r="I9" s="42"/>
    </row>
    <row r="10" spans="2:18" x14ac:dyDescent="0.2">
      <c r="B10" s="24" t="s">
        <v>56</v>
      </c>
      <c r="C10" s="24"/>
      <c r="D10" s="47">
        <v>1</v>
      </c>
      <c r="E10" s="47">
        <v>2</v>
      </c>
      <c r="F10" s="47">
        <v>3</v>
      </c>
      <c r="G10" s="47">
        <v>4</v>
      </c>
      <c r="H10" s="47">
        <v>5</v>
      </c>
      <c r="I10" s="48">
        <v>6</v>
      </c>
      <c r="J10" s="47">
        <v>7</v>
      </c>
      <c r="K10" s="47">
        <v>8</v>
      </c>
      <c r="L10" s="47">
        <v>9</v>
      </c>
      <c r="M10" s="47">
        <v>10</v>
      </c>
      <c r="N10" s="47">
        <v>11</v>
      </c>
      <c r="O10" s="47">
        <v>12</v>
      </c>
      <c r="P10" s="47">
        <v>13</v>
      </c>
      <c r="Q10" s="47">
        <v>14</v>
      </c>
      <c r="R10" s="47">
        <v>15</v>
      </c>
    </row>
    <row r="11" spans="2:18" x14ac:dyDescent="0.2">
      <c r="B11" s="43" t="s">
        <v>124</v>
      </c>
      <c r="C11" s="43" t="s">
        <v>39</v>
      </c>
      <c r="D11" s="44">
        <f>D3</f>
        <v>2024</v>
      </c>
      <c r="E11" s="44">
        <f>$D$3+D10</f>
        <v>2025</v>
      </c>
      <c r="F11" s="44">
        <f>$D$3+E10</f>
        <v>2026</v>
      </c>
      <c r="G11" s="44">
        <f>$D$3+F10</f>
        <v>2027</v>
      </c>
      <c r="H11" s="44">
        <f t="shared" ref="H11:R11" si="6">$D$3+G10</f>
        <v>2028</v>
      </c>
      <c r="I11" s="44">
        <f t="shared" si="6"/>
        <v>2029</v>
      </c>
      <c r="J11" s="44">
        <f t="shared" si="6"/>
        <v>2030</v>
      </c>
      <c r="K11" s="44">
        <f t="shared" si="6"/>
        <v>2031</v>
      </c>
      <c r="L11" s="44">
        <f t="shared" si="6"/>
        <v>2032</v>
      </c>
      <c r="M11" s="44">
        <f t="shared" si="6"/>
        <v>2033</v>
      </c>
      <c r="N11" s="44">
        <f t="shared" si="6"/>
        <v>2034</v>
      </c>
      <c r="O11" s="44">
        <f t="shared" si="6"/>
        <v>2035</v>
      </c>
      <c r="P11" s="44">
        <f t="shared" si="6"/>
        <v>2036</v>
      </c>
      <c r="Q11" s="44">
        <f t="shared" si="6"/>
        <v>2037</v>
      </c>
      <c r="R11" s="44">
        <f t="shared" si="6"/>
        <v>2038</v>
      </c>
    </row>
    <row r="12" spans="2:18" x14ac:dyDescent="0.2">
      <c r="B12" s="25" t="s">
        <v>15</v>
      </c>
      <c r="C12" s="33">
        <f>SUM(D12:R12)</f>
        <v>-7029271.8000000026</v>
      </c>
      <c r="D12" s="45">
        <f>-Predpoklady!$C$48</f>
        <v>-468618.12000000029</v>
      </c>
      <c r="E12" s="45">
        <f>D12</f>
        <v>-468618.12000000029</v>
      </c>
      <c r="F12" s="45">
        <f t="shared" ref="F12:R12" si="7">E12</f>
        <v>-468618.12000000029</v>
      </c>
      <c r="G12" s="45">
        <f t="shared" si="7"/>
        <v>-468618.12000000029</v>
      </c>
      <c r="H12" s="45">
        <f t="shared" si="7"/>
        <v>-468618.12000000029</v>
      </c>
      <c r="I12" s="45">
        <f t="shared" si="7"/>
        <v>-468618.12000000029</v>
      </c>
      <c r="J12" s="45">
        <f t="shared" si="7"/>
        <v>-468618.12000000029</v>
      </c>
      <c r="K12" s="45">
        <f t="shared" si="7"/>
        <v>-468618.12000000029</v>
      </c>
      <c r="L12" s="45">
        <f t="shared" si="7"/>
        <v>-468618.12000000029</v>
      </c>
      <c r="M12" s="45">
        <f t="shared" si="7"/>
        <v>-468618.12000000029</v>
      </c>
      <c r="N12" s="45">
        <f t="shared" si="7"/>
        <v>-468618.12000000029</v>
      </c>
      <c r="O12" s="45">
        <f t="shared" si="7"/>
        <v>-468618.12000000029</v>
      </c>
      <c r="P12" s="45">
        <f t="shared" si="7"/>
        <v>-468618.12000000029</v>
      </c>
      <c r="Q12" s="45">
        <f t="shared" si="7"/>
        <v>-468618.12000000029</v>
      </c>
      <c r="R12" s="45">
        <f t="shared" si="7"/>
        <v>-468618.12000000029</v>
      </c>
    </row>
    <row r="13" spans="2:18" x14ac:dyDescent="0.2">
      <c r="B13" s="25" t="s">
        <v>60</v>
      </c>
      <c r="C13" s="33">
        <f>SUM(D13:R13)</f>
        <v>0</v>
      </c>
      <c r="D13" s="45">
        <f>-Predpoklady!$C$56</f>
        <v>0</v>
      </c>
      <c r="E13" s="45">
        <f>D13</f>
        <v>0</v>
      </c>
      <c r="F13" s="45">
        <f t="shared" ref="F13:R13" si="8">E13</f>
        <v>0</v>
      </c>
      <c r="G13" s="45">
        <f t="shared" si="8"/>
        <v>0</v>
      </c>
      <c r="H13" s="45">
        <f t="shared" si="8"/>
        <v>0</v>
      </c>
      <c r="I13" s="45">
        <f t="shared" si="8"/>
        <v>0</v>
      </c>
      <c r="J13" s="45">
        <f t="shared" si="8"/>
        <v>0</v>
      </c>
      <c r="K13" s="45">
        <f t="shared" si="8"/>
        <v>0</v>
      </c>
      <c r="L13" s="45">
        <f t="shared" si="8"/>
        <v>0</v>
      </c>
      <c r="M13" s="45">
        <f t="shared" si="8"/>
        <v>0</v>
      </c>
      <c r="N13" s="45">
        <f t="shared" si="8"/>
        <v>0</v>
      </c>
      <c r="O13" s="45">
        <f t="shared" si="8"/>
        <v>0</v>
      </c>
      <c r="P13" s="45">
        <f t="shared" si="8"/>
        <v>0</v>
      </c>
      <c r="Q13" s="45">
        <f t="shared" si="8"/>
        <v>0</v>
      </c>
      <c r="R13" s="45">
        <f t="shared" si="8"/>
        <v>0</v>
      </c>
    </row>
    <row r="14" spans="2:18" x14ac:dyDescent="0.2">
      <c r="B14" s="25" t="s">
        <v>61</v>
      </c>
      <c r="C14" s="33">
        <f>SUM(D14:R14)</f>
        <v>-18474495.686300002</v>
      </c>
      <c r="D14" s="45">
        <f>-Predpoklady!$C$68</f>
        <v>-1231633.0457533333</v>
      </c>
      <c r="E14" s="45">
        <f>D14</f>
        <v>-1231633.0457533333</v>
      </c>
      <c r="F14" s="45">
        <f t="shared" ref="F14:R14" si="9">E14</f>
        <v>-1231633.0457533333</v>
      </c>
      <c r="G14" s="45">
        <f t="shared" si="9"/>
        <v>-1231633.0457533333</v>
      </c>
      <c r="H14" s="45">
        <f t="shared" si="9"/>
        <v>-1231633.0457533333</v>
      </c>
      <c r="I14" s="45">
        <f t="shared" si="9"/>
        <v>-1231633.0457533333</v>
      </c>
      <c r="J14" s="45">
        <f t="shared" si="9"/>
        <v>-1231633.0457533333</v>
      </c>
      <c r="K14" s="45">
        <f t="shared" si="9"/>
        <v>-1231633.0457533333</v>
      </c>
      <c r="L14" s="45">
        <f t="shared" si="9"/>
        <v>-1231633.0457533333</v>
      </c>
      <c r="M14" s="45">
        <f t="shared" si="9"/>
        <v>-1231633.0457533333</v>
      </c>
      <c r="N14" s="45">
        <f t="shared" si="9"/>
        <v>-1231633.0457533333</v>
      </c>
      <c r="O14" s="45">
        <f t="shared" si="9"/>
        <v>-1231633.0457533333</v>
      </c>
      <c r="P14" s="45">
        <f t="shared" si="9"/>
        <v>-1231633.0457533333</v>
      </c>
      <c r="Q14" s="45">
        <f t="shared" si="9"/>
        <v>-1231633.0457533333</v>
      </c>
      <c r="R14" s="45">
        <f t="shared" si="9"/>
        <v>-1231633.0457533333</v>
      </c>
    </row>
    <row r="15" spans="2:18" x14ac:dyDescent="0.2">
      <c r="B15" s="25" t="s">
        <v>62</v>
      </c>
      <c r="C15" s="33">
        <f>SUM(D15:R15)</f>
        <v>-7407837.6966450009</v>
      </c>
      <c r="D15" s="45">
        <f>-Predpoklady!$C$60</f>
        <v>-493855.84644299996</v>
      </c>
      <c r="E15" s="45">
        <f>D15</f>
        <v>-493855.84644299996</v>
      </c>
      <c r="F15" s="45">
        <f t="shared" ref="F15:R15" si="10">E15</f>
        <v>-493855.84644299996</v>
      </c>
      <c r="G15" s="45">
        <f t="shared" si="10"/>
        <v>-493855.84644299996</v>
      </c>
      <c r="H15" s="45">
        <f t="shared" si="10"/>
        <v>-493855.84644299996</v>
      </c>
      <c r="I15" s="45">
        <f t="shared" si="10"/>
        <v>-493855.84644299996</v>
      </c>
      <c r="J15" s="45">
        <f t="shared" si="10"/>
        <v>-493855.84644299996</v>
      </c>
      <c r="K15" s="45">
        <f t="shared" si="10"/>
        <v>-493855.84644299996</v>
      </c>
      <c r="L15" s="45">
        <f t="shared" si="10"/>
        <v>-493855.84644299996</v>
      </c>
      <c r="M15" s="45">
        <f t="shared" si="10"/>
        <v>-493855.84644299996</v>
      </c>
      <c r="N15" s="45">
        <f t="shared" si="10"/>
        <v>-493855.84644299996</v>
      </c>
      <c r="O15" s="45">
        <f t="shared" si="10"/>
        <v>-493855.84644299996</v>
      </c>
      <c r="P15" s="45">
        <f t="shared" si="10"/>
        <v>-493855.84644299996</v>
      </c>
      <c r="Q15" s="45">
        <f t="shared" si="10"/>
        <v>-493855.84644299996</v>
      </c>
      <c r="R15" s="45">
        <f t="shared" si="10"/>
        <v>-493855.84644299996</v>
      </c>
    </row>
    <row r="16" spans="2:18" x14ac:dyDescent="0.2">
      <c r="B16" s="24" t="s">
        <v>63</v>
      </c>
      <c r="C16" s="36">
        <f>SUM(D16:R16)</f>
        <v>-32911605.182944994</v>
      </c>
      <c r="D16" s="36">
        <f>SUM(D12:D15)</f>
        <v>-2194107.0121963336</v>
      </c>
      <c r="E16" s="36">
        <f t="shared" ref="E16:R16" si="11">SUM(E12:E15)</f>
        <v>-2194107.0121963336</v>
      </c>
      <c r="F16" s="36">
        <f t="shared" si="11"/>
        <v>-2194107.0121963336</v>
      </c>
      <c r="G16" s="36">
        <f t="shared" si="11"/>
        <v>-2194107.0121963336</v>
      </c>
      <c r="H16" s="36">
        <f t="shared" si="11"/>
        <v>-2194107.0121963336</v>
      </c>
      <c r="I16" s="36">
        <f t="shared" si="11"/>
        <v>-2194107.0121963336</v>
      </c>
      <c r="J16" s="36">
        <f t="shared" si="11"/>
        <v>-2194107.0121963336</v>
      </c>
      <c r="K16" s="36">
        <f t="shared" si="11"/>
        <v>-2194107.0121963336</v>
      </c>
      <c r="L16" s="36">
        <f t="shared" si="11"/>
        <v>-2194107.0121963336</v>
      </c>
      <c r="M16" s="36">
        <f t="shared" si="11"/>
        <v>-2194107.0121963336</v>
      </c>
      <c r="N16" s="36">
        <f t="shared" si="11"/>
        <v>-2194107.0121963336</v>
      </c>
      <c r="O16" s="36">
        <f t="shared" si="11"/>
        <v>-2194107.0121963336</v>
      </c>
      <c r="P16" s="36">
        <f t="shared" si="11"/>
        <v>-2194107.0121963336</v>
      </c>
      <c r="Q16" s="36">
        <f t="shared" si="11"/>
        <v>-2194107.0121963336</v>
      </c>
      <c r="R16" s="36">
        <f t="shared" si="11"/>
        <v>-2194107.0121963336</v>
      </c>
    </row>
    <row r="17" spans="2:18" x14ac:dyDescent="0.2">
      <c r="I17" s="42"/>
    </row>
    <row r="18" spans="2:18" x14ac:dyDescent="0.2">
      <c r="B18" s="24" t="s">
        <v>57</v>
      </c>
      <c r="C18" s="24"/>
      <c r="D18" s="47">
        <v>1</v>
      </c>
      <c r="E18" s="47">
        <v>2</v>
      </c>
      <c r="F18" s="47">
        <v>3</v>
      </c>
      <c r="G18" s="47">
        <v>4</v>
      </c>
      <c r="H18" s="47">
        <v>5</v>
      </c>
      <c r="I18" s="48">
        <v>6</v>
      </c>
      <c r="J18" s="47">
        <v>7</v>
      </c>
      <c r="K18" s="47">
        <v>8</v>
      </c>
      <c r="L18" s="47">
        <v>9</v>
      </c>
      <c r="M18" s="47">
        <v>10</v>
      </c>
      <c r="N18" s="47">
        <v>11</v>
      </c>
      <c r="O18" s="47">
        <v>12</v>
      </c>
      <c r="P18" s="47">
        <v>13</v>
      </c>
      <c r="Q18" s="47">
        <v>14</v>
      </c>
      <c r="R18" s="47">
        <v>15</v>
      </c>
    </row>
    <row r="19" spans="2:18" x14ac:dyDescent="0.2">
      <c r="B19" s="43" t="s">
        <v>122</v>
      </c>
      <c r="C19" s="43" t="s">
        <v>39</v>
      </c>
      <c r="D19" s="44">
        <f>D11</f>
        <v>2024</v>
      </c>
      <c r="E19" s="44">
        <f>$D$3+D18</f>
        <v>2025</v>
      </c>
      <c r="F19" s="44">
        <f>$D$3+E18</f>
        <v>2026</v>
      </c>
      <c r="G19" s="44">
        <f>$D$3+F18</f>
        <v>2027</v>
      </c>
      <c r="H19" s="44">
        <f t="shared" ref="H19" si="12">$D$3+G18</f>
        <v>2028</v>
      </c>
      <c r="I19" s="44">
        <f t="shared" ref="I19" si="13">$D$3+H18</f>
        <v>2029</v>
      </c>
      <c r="J19" s="44">
        <f t="shared" ref="J19" si="14">$D$3+I18</f>
        <v>2030</v>
      </c>
      <c r="K19" s="44">
        <f t="shared" ref="K19" si="15">$D$3+J18</f>
        <v>2031</v>
      </c>
      <c r="L19" s="44">
        <f t="shared" ref="L19" si="16">$D$3+K18</f>
        <v>2032</v>
      </c>
      <c r="M19" s="44">
        <f t="shared" ref="M19" si="17">$D$3+L18</f>
        <v>2033</v>
      </c>
      <c r="N19" s="44">
        <f t="shared" ref="N19" si="18">$D$3+M18</f>
        <v>2034</v>
      </c>
      <c r="O19" s="44">
        <f t="shared" ref="O19" si="19">$D$3+N18</f>
        <v>2035</v>
      </c>
      <c r="P19" s="44">
        <f t="shared" ref="P19" si="20">$D$3+O18</f>
        <v>2036</v>
      </c>
      <c r="Q19" s="44">
        <f t="shared" ref="Q19" si="21">$D$3+P18</f>
        <v>2037</v>
      </c>
      <c r="R19" s="44">
        <f t="shared" ref="R19" si="22">$D$3+Q18</f>
        <v>2038</v>
      </c>
    </row>
    <row r="20" spans="2:18" x14ac:dyDescent="0.2">
      <c r="B20" s="25" t="s">
        <v>15</v>
      </c>
      <c r="C20" s="33">
        <f>SUM(D20:R20)</f>
        <v>-26422140.643199999</v>
      </c>
      <c r="D20" s="45">
        <f>-Predpoklady!$C$82</f>
        <v>-1452310.0416000001</v>
      </c>
      <c r="E20" s="45">
        <f>-Predpoklady!$D$82</f>
        <v>-1606342.9247999999</v>
      </c>
      <c r="F20" s="45">
        <f>-Predpoklady!$E$82</f>
        <v>-1738371.1104000001</v>
      </c>
      <c r="G20" s="45">
        <f>-Predpoklady!F82</f>
        <v>-1756249.9272</v>
      </c>
      <c r="H20" s="45">
        <f t="shared" ref="H20:R21" si="23">G20</f>
        <v>-1756249.9272</v>
      </c>
      <c r="I20" s="45">
        <f>-Predpoklady!G82</f>
        <v>-1811261.6712000002</v>
      </c>
      <c r="J20" s="45">
        <f t="shared" si="23"/>
        <v>-1811261.6712000002</v>
      </c>
      <c r="K20" s="45">
        <f t="shared" si="23"/>
        <v>-1811261.6712000002</v>
      </c>
      <c r="L20" s="45">
        <f t="shared" si="23"/>
        <v>-1811261.6712000002</v>
      </c>
      <c r="M20" s="45">
        <f t="shared" si="23"/>
        <v>-1811261.6712000002</v>
      </c>
      <c r="N20" s="45">
        <f t="shared" si="23"/>
        <v>-1811261.6712000002</v>
      </c>
      <c r="O20" s="45">
        <f t="shared" si="23"/>
        <v>-1811261.6712000002</v>
      </c>
      <c r="P20" s="45">
        <f t="shared" si="23"/>
        <v>-1811261.6712000002</v>
      </c>
      <c r="Q20" s="45">
        <f t="shared" si="23"/>
        <v>-1811261.6712000002</v>
      </c>
      <c r="R20" s="45">
        <f t="shared" si="23"/>
        <v>-1811261.6712000002</v>
      </c>
    </row>
    <row r="21" spans="2:18" x14ac:dyDescent="0.2">
      <c r="B21" s="25" t="s">
        <v>60</v>
      </c>
      <c r="C21" s="33">
        <f>SUM(D21:R21)</f>
        <v>-1525500</v>
      </c>
      <c r="D21" s="45">
        <f>-Predpoklady!$C$105</f>
        <v>-101700</v>
      </c>
      <c r="E21" s="45">
        <f>D21</f>
        <v>-101700</v>
      </c>
      <c r="F21" s="45">
        <f t="shared" ref="F21:G21" si="24">E21</f>
        <v>-101700</v>
      </c>
      <c r="G21" s="45">
        <f t="shared" si="24"/>
        <v>-101700</v>
      </c>
      <c r="H21" s="45">
        <f t="shared" si="23"/>
        <v>-101700</v>
      </c>
      <c r="I21" s="45">
        <f t="shared" si="23"/>
        <v>-101700</v>
      </c>
      <c r="J21" s="45">
        <f t="shared" si="23"/>
        <v>-101700</v>
      </c>
      <c r="K21" s="45">
        <f t="shared" si="23"/>
        <v>-101700</v>
      </c>
      <c r="L21" s="45">
        <f t="shared" si="23"/>
        <v>-101700</v>
      </c>
      <c r="M21" s="45">
        <f t="shared" si="23"/>
        <v>-101700</v>
      </c>
      <c r="N21" s="45">
        <f t="shared" si="23"/>
        <v>-101700</v>
      </c>
      <c r="O21" s="45">
        <f t="shared" si="23"/>
        <v>-101700</v>
      </c>
      <c r="P21" s="45">
        <f t="shared" si="23"/>
        <v>-101700</v>
      </c>
      <c r="Q21" s="45">
        <f t="shared" si="23"/>
        <v>-101700</v>
      </c>
      <c r="R21" s="45">
        <f t="shared" si="23"/>
        <v>-101700</v>
      </c>
    </row>
    <row r="22" spans="2:18" x14ac:dyDescent="0.2">
      <c r="B22" s="25" t="s">
        <v>61</v>
      </c>
      <c r="C22" s="33">
        <f>SUM(D22:R22)</f>
        <v>-9103586.9212424718</v>
      </c>
      <c r="D22" s="45">
        <f>-Predpoklady!$C$94</f>
        <v>-606905.7947494979</v>
      </c>
      <c r="E22" s="45">
        <f>D22</f>
        <v>-606905.7947494979</v>
      </c>
      <c r="F22" s="45">
        <f t="shared" ref="F22:R22" si="25">E22</f>
        <v>-606905.7947494979</v>
      </c>
      <c r="G22" s="45">
        <f t="shared" si="25"/>
        <v>-606905.7947494979</v>
      </c>
      <c r="H22" s="45">
        <f t="shared" si="25"/>
        <v>-606905.7947494979</v>
      </c>
      <c r="I22" s="45">
        <f t="shared" si="25"/>
        <v>-606905.7947494979</v>
      </c>
      <c r="J22" s="45">
        <f t="shared" si="25"/>
        <v>-606905.7947494979</v>
      </c>
      <c r="K22" s="45">
        <f t="shared" si="25"/>
        <v>-606905.7947494979</v>
      </c>
      <c r="L22" s="45">
        <f t="shared" si="25"/>
        <v>-606905.7947494979</v>
      </c>
      <c r="M22" s="45">
        <f t="shared" si="25"/>
        <v>-606905.7947494979</v>
      </c>
      <c r="N22" s="45">
        <f t="shared" si="25"/>
        <v>-606905.7947494979</v>
      </c>
      <c r="O22" s="45">
        <f t="shared" si="25"/>
        <v>-606905.7947494979</v>
      </c>
      <c r="P22" s="45">
        <f t="shared" si="25"/>
        <v>-606905.7947494979</v>
      </c>
      <c r="Q22" s="45">
        <f t="shared" si="25"/>
        <v>-606905.7947494979</v>
      </c>
      <c r="R22" s="45">
        <f t="shared" si="25"/>
        <v>-606905.7947494979</v>
      </c>
    </row>
    <row r="23" spans="2:18" x14ac:dyDescent="0.2">
      <c r="B23" s="25" t="s">
        <v>62</v>
      </c>
      <c r="C23" s="33">
        <f>SUM(D23:R23)</f>
        <v>-2402922.375</v>
      </c>
      <c r="D23" s="45">
        <f>-Predpoklady!$C$89</f>
        <v>-160194.82500000001</v>
      </c>
      <c r="E23" s="45">
        <f>D23</f>
        <v>-160194.82500000001</v>
      </c>
      <c r="F23" s="45">
        <f t="shared" ref="F23:R23" si="26">E23</f>
        <v>-160194.82500000001</v>
      </c>
      <c r="G23" s="45">
        <f t="shared" si="26"/>
        <v>-160194.82500000001</v>
      </c>
      <c r="H23" s="45">
        <f t="shared" si="26"/>
        <v>-160194.82500000001</v>
      </c>
      <c r="I23" s="45">
        <f t="shared" si="26"/>
        <v>-160194.82500000001</v>
      </c>
      <c r="J23" s="45">
        <f t="shared" si="26"/>
        <v>-160194.82500000001</v>
      </c>
      <c r="K23" s="45">
        <f t="shared" si="26"/>
        <v>-160194.82500000001</v>
      </c>
      <c r="L23" s="45">
        <f t="shared" si="26"/>
        <v>-160194.82500000001</v>
      </c>
      <c r="M23" s="45">
        <f t="shared" si="26"/>
        <v>-160194.82500000001</v>
      </c>
      <c r="N23" s="45">
        <f t="shared" si="26"/>
        <v>-160194.82500000001</v>
      </c>
      <c r="O23" s="45">
        <f t="shared" si="26"/>
        <v>-160194.82500000001</v>
      </c>
      <c r="P23" s="45">
        <f t="shared" si="26"/>
        <v>-160194.82500000001</v>
      </c>
      <c r="Q23" s="45">
        <f t="shared" si="26"/>
        <v>-160194.82500000001</v>
      </c>
      <c r="R23" s="45">
        <f t="shared" si="26"/>
        <v>-160194.82500000001</v>
      </c>
    </row>
    <row r="24" spans="2:18" x14ac:dyDescent="0.2">
      <c r="B24" s="24" t="s">
        <v>63</v>
      </c>
      <c r="C24" s="36">
        <f>SUM(D24:R24)</f>
        <v>-39454149.939442478</v>
      </c>
      <c r="D24" s="36">
        <f>SUM(D20:D23)</f>
        <v>-2321110.6613494982</v>
      </c>
      <c r="E24" s="36">
        <f t="shared" ref="E24:R24" si="27">SUM(E20:E23)</f>
        <v>-2475143.5445494978</v>
      </c>
      <c r="F24" s="36">
        <f t="shared" si="27"/>
        <v>-2607171.7301494982</v>
      </c>
      <c r="G24" s="36">
        <f t="shared" si="27"/>
        <v>-2625050.5469494984</v>
      </c>
      <c r="H24" s="36">
        <f t="shared" si="27"/>
        <v>-2625050.5469494984</v>
      </c>
      <c r="I24" s="36">
        <f t="shared" si="27"/>
        <v>-2680062.2909494983</v>
      </c>
      <c r="J24" s="36">
        <f t="shared" si="27"/>
        <v>-2680062.2909494983</v>
      </c>
      <c r="K24" s="36">
        <f t="shared" si="27"/>
        <v>-2680062.2909494983</v>
      </c>
      <c r="L24" s="36">
        <f t="shared" si="27"/>
        <v>-2680062.2909494983</v>
      </c>
      <c r="M24" s="36">
        <f t="shared" si="27"/>
        <v>-2680062.2909494983</v>
      </c>
      <c r="N24" s="36">
        <f t="shared" si="27"/>
        <v>-2680062.2909494983</v>
      </c>
      <c r="O24" s="36">
        <f t="shared" si="27"/>
        <v>-2680062.2909494983</v>
      </c>
      <c r="P24" s="36">
        <f t="shared" si="27"/>
        <v>-2680062.2909494983</v>
      </c>
      <c r="Q24" s="36">
        <f t="shared" si="27"/>
        <v>-2680062.2909494983</v>
      </c>
      <c r="R24" s="36">
        <f t="shared" si="27"/>
        <v>-2680062.2909494983</v>
      </c>
    </row>
    <row r="26" spans="2:18" x14ac:dyDescent="0.2">
      <c r="B26" s="24" t="s">
        <v>121</v>
      </c>
      <c r="C26" s="24"/>
      <c r="D26" s="47">
        <v>1</v>
      </c>
      <c r="E26" s="47">
        <v>2</v>
      </c>
      <c r="F26" s="47">
        <v>3</v>
      </c>
      <c r="G26" s="47">
        <v>4</v>
      </c>
      <c r="H26" s="47">
        <v>5</v>
      </c>
      <c r="I26" s="48">
        <v>6</v>
      </c>
      <c r="J26" s="47">
        <v>7</v>
      </c>
      <c r="K26" s="47">
        <v>8</v>
      </c>
      <c r="L26" s="47">
        <v>9</v>
      </c>
      <c r="M26" s="47">
        <v>10</v>
      </c>
      <c r="N26" s="47">
        <v>11</v>
      </c>
      <c r="O26" s="47">
        <v>12</v>
      </c>
      <c r="P26" s="47">
        <v>13</v>
      </c>
      <c r="Q26" s="47">
        <v>14</v>
      </c>
      <c r="R26" s="47">
        <v>15</v>
      </c>
    </row>
    <row r="27" spans="2:18" x14ac:dyDescent="0.2">
      <c r="B27" s="43" t="s">
        <v>123</v>
      </c>
      <c r="C27" s="43" t="s">
        <v>39</v>
      </c>
      <c r="D27" s="44">
        <f>D19</f>
        <v>2024</v>
      </c>
      <c r="E27" s="44">
        <f>$D$3+D26</f>
        <v>2025</v>
      </c>
      <c r="F27" s="44">
        <f>$D$3+E26</f>
        <v>2026</v>
      </c>
      <c r="G27" s="44">
        <f>$D$3+F26</f>
        <v>2027</v>
      </c>
      <c r="H27" s="44">
        <f t="shared" ref="H27" si="28">$D$3+G26</f>
        <v>2028</v>
      </c>
      <c r="I27" s="44">
        <f t="shared" ref="I27" si="29">$D$3+H26</f>
        <v>2029</v>
      </c>
      <c r="J27" s="44">
        <f t="shared" ref="J27" si="30">$D$3+I26</f>
        <v>2030</v>
      </c>
      <c r="K27" s="44">
        <f t="shared" ref="K27" si="31">$D$3+J26</f>
        <v>2031</v>
      </c>
      <c r="L27" s="44">
        <f t="shared" ref="L27" si="32">$D$3+K26</f>
        <v>2032</v>
      </c>
      <c r="M27" s="44">
        <f t="shared" ref="M27" si="33">$D$3+L26</f>
        <v>2033</v>
      </c>
      <c r="N27" s="44">
        <f t="shared" ref="N27" si="34">$D$3+M26</f>
        <v>2034</v>
      </c>
      <c r="O27" s="44">
        <f t="shared" ref="O27" si="35">$D$3+N26</f>
        <v>2035</v>
      </c>
      <c r="P27" s="44">
        <f t="shared" ref="P27" si="36">$D$3+O26</f>
        <v>2036</v>
      </c>
      <c r="Q27" s="44">
        <f t="shared" ref="Q27" si="37">$D$3+P26</f>
        <v>2037</v>
      </c>
      <c r="R27" s="44">
        <f t="shared" ref="R27" si="38">$D$3+Q26</f>
        <v>2038</v>
      </c>
    </row>
    <row r="28" spans="2:18" x14ac:dyDescent="0.2">
      <c r="B28" s="25" t="s">
        <v>15</v>
      </c>
      <c r="C28" s="33">
        <f>SUM(D28:R28)</f>
        <v>-37806539.400000006</v>
      </c>
      <c r="D28" s="45">
        <f>-Predpoklady!$C$119</f>
        <v>-2520435.96</v>
      </c>
      <c r="E28" s="45">
        <f>D28</f>
        <v>-2520435.96</v>
      </c>
      <c r="F28" s="45">
        <f t="shared" ref="F28:F29" si="39">E28</f>
        <v>-2520435.96</v>
      </c>
      <c r="G28" s="45">
        <f t="shared" ref="G28:G29" si="40">F28</f>
        <v>-2520435.96</v>
      </c>
      <c r="H28" s="45">
        <f t="shared" ref="H28:H29" si="41">G28</f>
        <v>-2520435.96</v>
      </c>
      <c r="I28" s="45">
        <f t="shared" ref="I28:I29" si="42">H28</f>
        <v>-2520435.96</v>
      </c>
      <c r="J28" s="45">
        <f t="shared" ref="J28:J29" si="43">I28</f>
        <v>-2520435.96</v>
      </c>
      <c r="K28" s="45">
        <f t="shared" ref="K28:K29" si="44">J28</f>
        <v>-2520435.96</v>
      </c>
      <c r="L28" s="45">
        <f t="shared" ref="L28:L29" si="45">K28</f>
        <v>-2520435.96</v>
      </c>
      <c r="M28" s="45">
        <f t="shared" ref="M28:M29" si="46">L28</f>
        <v>-2520435.96</v>
      </c>
      <c r="N28" s="45">
        <f t="shared" ref="N28:N29" si="47">M28</f>
        <v>-2520435.96</v>
      </c>
      <c r="O28" s="45">
        <f t="shared" ref="O28:O29" si="48">N28</f>
        <v>-2520435.96</v>
      </c>
      <c r="P28" s="45">
        <f t="shared" ref="P28:P29" si="49">O28</f>
        <v>-2520435.96</v>
      </c>
      <c r="Q28" s="45">
        <f t="shared" ref="Q28:Q29" si="50">P28</f>
        <v>-2520435.96</v>
      </c>
      <c r="R28" s="45">
        <f t="shared" ref="R28:R29" si="51">Q28</f>
        <v>-2520435.96</v>
      </c>
    </row>
    <row r="29" spans="2:18" x14ac:dyDescent="0.2">
      <c r="B29" s="25" t="s">
        <v>60</v>
      </c>
      <c r="C29" s="33">
        <f>SUM(D29:R29)</f>
        <v>-2187000</v>
      </c>
      <c r="D29" s="45">
        <f>-Predpoklady!$C$142</f>
        <v>-145800</v>
      </c>
      <c r="E29" s="45">
        <f>D29</f>
        <v>-145800</v>
      </c>
      <c r="F29" s="45">
        <f t="shared" si="39"/>
        <v>-145800</v>
      </c>
      <c r="G29" s="45">
        <f t="shared" si="40"/>
        <v>-145800</v>
      </c>
      <c r="H29" s="45">
        <f t="shared" si="41"/>
        <v>-145800</v>
      </c>
      <c r="I29" s="45">
        <f t="shared" si="42"/>
        <v>-145800</v>
      </c>
      <c r="J29" s="45">
        <f t="shared" si="43"/>
        <v>-145800</v>
      </c>
      <c r="K29" s="45">
        <f t="shared" si="44"/>
        <v>-145800</v>
      </c>
      <c r="L29" s="45">
        <f t="shared" si="45"/>
        <v>-145800</v>
      </c>
      <c r="M29" s="45">
        <f t="shared" si="46"/>
        <v>-145800</v>
      </c>
      <c r="N29" s="45">
        <f t="shared" si="47"/>
        <v>-145800</v>
      </c>
      <c r="O29" s="45">
        <f t="shared" si="48"/>
        <v>-145800</v>
      </c>
      <c r="P29" s="45">
        <f t="shared" si="49"/>
        <v>-145800</v>
      </c>
      <c r="Q29" s="45">
        <f t="shared" si="50"/>
        <v>-145800</v>
      </c>
      <c r="R29" s="45">
        <f t="shared" si="51"/>
        <v>-145800</v>
      </c>
    </row>
    <row r="30" spans="2:18" x14ac:dyDescent="0.2">
      <c r="B30" s="25" t="s">
        <v>61</v>
      </c>
      <c r="C30" s="33">
        <f>SUM(D30:R30)</f>
        <v>-5956896.0509123569</v>
      </c>
      <c r="D30" s="45">
        <f>-Predpoklady!$C$131</f>
        <v>-397126.40339415718</v>
      </c>
      <c r="E30" s="45">
        <f>D30</f>
        <v>-397126.40339415718</v>
      </c>
      <c r="F30" s="45">
        <f t="shared" ref="F30:F31" si="52">E30</f>
        <v>-397126.40339415718</v>
      </c>
      <c r="G30" s="45">
        <f t="shared" ref="G30:G31" si="53">F30</f>
        <v>-397126.40339415718</v>
      </c>
      <c r="H30" s="45">
        <f t="shared" ref="H30:H31" si="54">G30</f>
        <v>-397126.40339415718</v>
      </c>
      <c r="I30" s="45">
        <f t="shared" ref="I30:I31" si="55">H30</f>
        <v>-397126.40339415718</v>
      </c>
      <c r="J30" s="45">
        <f t="shared" ref="J30:J31" si="56">I30</f>
        <v>-397126.40339415718</v>
      </c>
      <c r="K30" s="45">
        <f t="shared" ref="K30:K31" si="57">J30</f>
        <v>-397126.40339415718</v>
      </c>
      <c r="L30" s="45">
        <f t="shared" ref="L30:L31" si="58">K30</f>
        <v>-397126.40339415718</v>
      </c>
      <c r="M30" s="45">
        <f t="shared" ref="M30:M31" si="59">L30</f>
        <v>-397126.40339415718</v>
      </c>
      <c r="N30" s="45">
        <f t="shared" ref="N30:N31" si="60">M30</f>
        <v>-397126.40339415718</v>
      </c>
      <c r="O30" s="45">
        <f t="shared" ref="O30:O31" si="61">N30</f>
        <v>-397126.40339415718</v>
      </c>
      <c r="P30" s="45">
        <f t="shared" ref="P30:P31" si="62">O30</f>
        <v>-397126.40339415718</v>
      </c>
      <c r="Q30" s="45">
        <f t="shared" ref="Q30:Q31" si="63">P30</f>
        <v>-397126.40339415718</v>
      </c>
      <c r="R30" s="45">
        <f t="shared" ref="R30:R31" si="64">Q30</f>
        <v>-397126.40339415718</v>
      </c>
    </row>
    <row r="31" spans="2:18" x14ac:dyDescent="0.2">
      <c r="B31" s="25" t="s">
        <v>62</v>
      </c>
      <c r="C31" s="33">
        <f>SUM(D31:R31)</f>
        <v>-2850493.0500000007</v>
      </c>
      <c r="D31" s="45">
        <f>-Predpoklady!$C$126</f>
        <v>-190032.87</v>
      </c>
      <c r="E31" s="45">
        <f>D31</f>
        <v>-190032.87</v>
      </c>
      <c r="F31" s="45">
        <f t="shared" si="52"/>
        <v>-190032.87</v>
      </c>
      <c r="G31" s="45">
        <f t="shared" si="53"/>
        <v>-190032.87</v>
      </c>
      <c r="H31" s="45">
        <f t="shared" si="54"/>
        <v>-190032.87</v>
      </c>
      <c r="I31" s="45">
        <f t="shared" si="55"/>
        <v>-190032.87</v>
      </c>
      <c r="J31" s="45">
        <f t="shared" si="56"/>
        <v>-190032.87</v>
      </c>
      <c r="K31" s="45">
        <f t="shared" si="57"/>
        <v>-190032.87</v>
      </c>
      <c r="L31" s="45">
        <f t="shared" si="58"/>
        <v>-190032.87</v>
      </c>
      <c r="M31" s="45">
        <f t="shared" si="59"/>
        <v>-190032.87</v>
      </c>
      <c r="N31" s="45">
        <f t="shared" si="60"/>
        <v>-190032.87</v>
      </c>
      <c r="O31" s="45">
        <f t="shared" si="61"/>
        <v>-190032.87</v>
      </c>
      <c r="P31" s="45">
        <f t="shared" si="62"/>
        <v>-190032.87</v>
      </c>
      <c r="Q31" s="45">
        <f t="shared" si="63"/>
        <v>-190032.87</v>
      </c>
      <c r="R31" s="45">
        <f t="shared" si="64"/>
        <v>-190032.87</v>
      </c>
    </row>
    <row r="32" spans="2:18" x14ac:dyDescent="0.2">
      <c r="B32" s="24" t="s">
        <v>63</v>
      </c>
      <c r="C32" s="36">
        <f>SUM(D32:R32)</f>
        <v>-48800928.500912368</v>
      </c>
      <c r="D32" s="36">
        <f>SUM(D28:D31)</f>
        <v>-3253395.2333941571</v>
      </c>
      <c r="E32" s="36">
        <f t="shared" ref="E32:R32" si="65">SUM(E28:E31)</f>
        <v>-3253395.2333941571</v>
      </c>
      <c r="F32" s="36">
        <f t="shared" si="65"/>
        <v>-3253395.2333941571</v>
      </c>
      <c r="G32" s="36">
        <f t="shared" si="65"/>
        <v>-3253395.2333941571</v>
      </c>
      <c r="H32" s="36">
        <f t="shared" si="65"/>
        <v>-3253395.2333941571</v>
      </c>
      <c r="I32" s="36">
        <f t="shared" si="65"/>
        <v>-3253395.2333941571</v>
      </c>
      <c r="J32" s="36">
        <f t="shared" si="65"/>
        <v>-3253395.2333941571</v>
      </c>
      <c r="K32" s="36">
        <f t="shared" si="65"/>
        <v>-3253395.2333941571</v>
      </c>
      <c r="L32" s="36">
        <f t="shared" si="65"/>
        <v>-3253395.2333941571</v>
      </c>
      <c r="M32" s="36">
        <f t="shared" si="65"/>
        <v>-3253395.2333941571</v>
      </c>
      <c r="N32" s="36">
        <f t="shared" si="65"/>
        <v>-3253395.2333941571</v>
      </c>
      <c r="O32" s="36">
        <f t="shared" si="65"/>
        <v>-3253395.2333941571</v>
      </c>
      <c r="P32" s="36">
        <f t="shared" si="65"/>
        <v>-3253395.2333941571</v>
      </c>
      <c r="Q32" s="36">
        <f t="shared" si="65"/>
        <v>-3253395.2333941571</v>
      </c>
      <c r="R32" s="36">
        <f t="shared" si="65"/>
        <v>-3253395.2333941571</v>
      </c>
    </row>
    <row r="34" spans="2:18" x14ac:dyDescent="0.2">
      <c r="B34" s="24" t="s">
        <v>127</v>
      </c>
      <c r="C34" s="24"/>
      <c r="D34" s="47">
        <v>1</v>
      </c>
      <c r="E34" s="47">
        <v>2</v>
      </c>
      <c r="F34" s="47">
        <v>3</v>
      </c>
      <c r="G34" s="47">
        <v>4</v>
      </c>
      <c r="H34" s="47">
        <v>5</v>
      </c>
      <c r="I34" s="48">
        <v>6</v>
      </c>
      <c r="J34" s="47">
        <v>7</v>
      </c>
      <c r="K34" s="47">
        <v>8</v>
      </c>
      <c r="L34" s="47">
        <v>9</v>
      </c>
      <c r="M34" s="47">
        <v>10</v>
      </c>
      <c r="N34" s="47">
        <v>11</v>
      </c>
      <c r="O34" s="47">
        <v>12</v>
      </c>
      <c r="P34" s="47">
        <v>13</v>
      </c>
      <c r="Q34" s="47">
        <v>14</v>
      </c>
      <c r="R34" s="47">
        <v>15</v>
      </c>
    </row>
    <row r="35" spans="2:18" x14ac:dyDescent="0.2">
      <c r="B35" s="43" t="s">
        <v>128</v>
      </c>
      <c r="C35" s="43" t="s">
        <v>39</v>
      </c>
      <c r="D35" s="44">
        <f>D27</f>
        <v>2024</v>
      </c>
      <c r="E35" s="44">
        <f>$D$3+D34</f>
        <v>2025</v>
      </c>
      <c r="F35" s="44">
        <f>$D$3+E34</f>
        <v>2026</v>
      </c>
      <c r="G35" s="44">
        <f>$D$3+F34</f>
        <v>2027</v>
      </c>
      <c r="H35" s="44">
        <f t="shared" ref="H35" si="66">$D$3+G34</f>
        <v>2028</v>
      </c>
      <c r="I35" s="44">
        <f t="shared" ref="I35" si="67">$D$3+H34</f>
        <v>2029</v>
      </c>
      <c r="J35" s="44">
        <f t="shared" ref="J35" si="68">$D$3+I34</f>
        <v>2030</v>
      </c>
      <c r="K35" s="44">
        <f t="shared" ref="K35" si="69">$D$3+J34</f>
        <v>2031</v>
      </c>
      <c r="L35" s="44">
        <f t="shared" ref="L35" si="70">$D$3+K34</f>
        <v>2032</v>
      </c>
      <c r="M35" s="44">
        <f t="shared" ref="M35" si="71">$D$3+L34</f>
        <v>2033</v>
      </c>
      <c r="N35" s="44">
        <f t="shared" ref="N35" si="72">$D$3+M34</f>
        <v>2034</v>
      </c>
      <c r="O35" s="44">
        <f t="shared" ref="O35" si="73">$D$3+N34</f>
        <v>2035</v>
      </c>
      <c r="P35" s="44">
        <f t="shared" ref="P35" si="74">$D$3+O34</f>
        <v>2036</v>
      </c>
      <c r="Q35" s="44">
        <f t="shared" ref="Q35" si="75">$D$3+P34</f>
        <v>2037</v>
      </c>
      <c r="R35" s="44">
        <f t="shared" ref="R35" si="76">$D$3+Q34</f>
        <v>2038</v>
      </c>
    </row>
    <row r="36" spans="2:18" x14ac:dyDescent="0.2">
      <c r="B36" s="25" t="s">
        <v>15</v>
      </c>
      <c r="C36" s="33">
        <f>SUM(D36:R36)</f>
        <v>-29187198.719999999</v>
      </c>
      <c r="D36" s="45">
        <f>-Predpoklady!$C$156</f>
        <v>-1945813.2480000001</v>
      </c>
      <c r="E36" s="45">
        <f>D36</f>
        <v>-1945813.2480000001</v>
      </c>
      <c r="F36" s="45">
        <f t="shared" ref="F36:F39" si="77">E36</f>
        <v>-1945813.2480000001</v>
      </c>
      <c r="G36" s="45">
        <f t="shared" ref="G36:G39" si="78">F36</f>
        <v>-1945813.2480000001</v>
      </c>
      <c r="H36" s="45">
        <f t="shared" ref="H36:H39" si="79">G36</f>
        <v>-1945813.2480000001</v>
      </c>
      <c r="I36" s="45">
        <f t="shared" ref="I36" si="80">H36</f>
        <v>-1945813.2480000001</v>
      </c>
      <c r="J36" s="45">
        <f t="shared" ref="J36" si="81">I36</f>
        <v>-1945813.2480000001</v>
      </c>
      <c r="K36" s="45">
        <f t="shared" ref="K36" si="82">J36</f>
        <v>-1945813.2480000001</v>
      </c>
      <c r="L36" s="45">
        <f t="shared" ref="L36" si="83">K36</f>
        <v>-1945813.2480000001</v>
      </c>
      <c r="M36" s="45">
        <f t="shared" ref="M36" si="84">L36</f>
        <v>-1945813.2480000001</v>
      </c>
      <c r="N36" s="45">
        <f t="shared" ref="N36" si="85">M36</f>
        <v>-1945813.2480000001</v>
      </c>
      <c r="O36" s="45">
        <f t="shared" ref="O36" si="86">N36</f>
        <v>-1945813.2480000001</v>
      </c>
      <c r="P36" s="45">
        <f t="shared" ref="P36" si="87">O36</f>
        <v>-1945813.2480000001</v>
      </c>
      <c r="Q36" s="45">
        <f t="shared" ref="Q36" si="88">P36</f>
        <v>-1945813.2480000001</v>
      </c>
      <c r="R36" s="45">
        <f t="shared" ref="R36" si="89">Q36</f>
        <v>-1945813.2480000001</v>
      </c>
    </row>
    <row r="37" spans="2:18" x14ac:dyDescent="0.2">
      <c r="B37" s="25" t="s">
        <v>60</v>
      </c>
      <c r="C37" s="33">
        <f>SUM(D37:R37)</f>
        <v>-1620000</v>
      </c>
      <c r="D37" s="45">
        <f>-Predpoklady!$C$179</f>
        <v>-108000</v>
      </c>
      <c r="E37" s="45">
        <f>D37</f>
        <v>-108000</v>
      </c>
      <c r="F37" s="45">
        <f t="shared" si="77"/>
        <v>-108000</v>
      </c>
      <c r="G37" s="45">
        <f t="shared" si="78"/>
        <v>-108000</v>
      </c>
      <c r="H37" s="45">
        <f t="shared" si="79"/>
        <v>-108000</v>
      </c>
      <c r="I37" s="45">
        <f t="shared" ref="I37:I39" si="90">H37</f>
        <v>-108000</v>
      </c>
      <c r="J37" s="45">
        <f t="shared" ref="J37:J39" si="91">I37</f>
        <v>-108000</v>
      </c>
      <c r="K37" s="45">
        <f t="shared" ref="K37:K39" si="92">J37</f>
        <v>-108000</v>
      </c>
      <c r="L37" s="45">
        <f t="shared" ref="L37:L39" si="93">K37</f>
        <v>-108000</v>
      </c>
      <c r="M37" s="45">
        <f t="shared" ref="M37:M39" si="94">L37</f>
        <v>-108000</v>
      </c>
      <c r="N37" s="45">
        <f t="shared" ref="N37:N39" si="95">M37</f>
        <v>-108000</v>
      </c>
      <c r="O37" s="45">
        <f t="shared" ref="O37:O39" si="96">N37</f>
        <v>-108000</v>
      </c>
      <c r="P37" s="45">
        <f t="shared" ref="P37:P39" si="97">O37</f>
        <v>-108000</v>
      </c>
      <c r="Q37" s="45">
        <f t="shared" ref="Q37:Q39" si="98">P37</f>
        <v>-108000</v>
      </c>
      <c r="R37" s="45">
        <f t="shared" ref="R37:R39" si="99">Q37</f>
        <v>-108000</v>
      </c>
    </row>
    <row r="38" spans="2:18" x14ac:dyDescent="0.2">
      <c r="B38" s="25" t="s">
        <v>61</v>
      </c>
      <c r="C38" s="33">
        <f>SUM(D38:R38)</f>
        <v>-5788794.4127999991</v>
      </c>
      <c r="D38" s="45">
        <f>-Predpoklady!$C$168</f>
        <v>-385919.62751999998</v>
      </c>
      <c r="E38" s="45">
        <f>D38</f>
        <v>-385919.62751999998</v>
      </c>
      <c r="F38" s="45">
        <f t="shared" si="77"/>
        <v>-385919.62751999998</v>
      </c>
      <c r="G38" s="45">
        <f t="shared" si="78"/>
        <v>-385919.62751999998</v>
      </c>
      <c r="H38" s="45">
        <f t="shared" si="79"/>
        <v>-385919.62751999998</v>
      </c>
      <c r="I38" s="45">
        <f t="shared" si="90"/>
        <v>-385919.62751999998</v>
      </c>
      <c r="J38" s="45">
        <f t="shared" si="91"/>
        <v>-385919.62751999998</v>
      </c>
      <c r="K38" s="45">
        <f t="shared" si="92"/>
        <v>-385919.62751999998</v>
      </c>
      <c r="L38" s="45">
        <f t="shared" si="93"/>
        <v>-385919.62751999998</v>
      </c>
      <c r="M38" s="45">
        <f t="shared" si="94"/>
        <v>-385919.62751999998</v>
      </c>
      <c r="N38" s="45">
        <f t="shared" si="95"/>
        <v>-385919.62751999998</v>
      </c>
      <c r="O38" s="45">
        <f t="shared" si="96"/>
        <v>-385919.62751999998</v>
      </c>
      <c r="P38" s="45">
        <f t="shared" si="97"/>
        <v>-385919.62751999998</v>
      </c>
      <c r="Q38" s="45">
        <f t="shared" si="98"/>
        <v>-385919.62751999998</v>
      </c>
      <c r="R38" s="45">
        <f t="shared" si="99"/>
        <v>-385919.62751999998</v>
      </c>
    </row>
    <row r="39" spans="2:18" x14ac:dyDescent="0.2">
      <c r="B39" s="25" t="s">
        <v>62</v>
      </c>
      <c r="C39" s="33">
        <f>SUM(D39:R39)</f>
        <v>-3381908.0255999998</v>
      </c>
      <c r="D39" s="45">
        <f>-Predpoklady!C163</f>
        <v>-225460.53503999999</v>
      </c>
      <c r="E39" s="45">
        <f>D39</f>
        <v>-225460.53503999999</v>
      </c>
      <c r="F39" s="45">
        <f t="shared" si="77"/>
        <v>-225460.53503999999</v>
      </c>
      <c r="G39" s="45">
        <f t="shared" si="78"/>
        <v>-225460.53503999999</v>
      </c>
      <c r="H39" s="45">
        <f t="shared" si="79"/>
        <v>-225460.53503999999</v>
      </c>
      <c r="I39" s="45">
        <f t="shared" si="90"/>
        <v>-225460.53503999999</v>
      </c>
      <c r="J39" s="45">
        <f t="shared" si="91"/>
        <v>-225460.53503999999</v>
      </c>
      <c r="K39" s="45">
        <f t="shared" si="92"/>
        <v>-225460.53503999999</v>
      </c>
      <c r="L39" s="45">
        <f t="shared" si="93"/>
        <v>-225460.53503999999</v>
      </c>
      <c r="M39" s="45">
        <f t="shared" si="94"/>
        <v>-225460.53503999999</v>
      </c>
      <c r="N39" s="45">
        <f t="shared" si="95"/>
        <v>-225460.53503999999</v>
      </c>
      <c r="O39" s="45">
        <f t="shared" si="96"/>
        <v>-225460.53503999999</v>
      </c>
      <c r="P39" s="45">
        <f t="shared" si="97"/>
        <v>-225460.53503999999</v>
      </c>
      <c r="Q39" s="45">
        <f t="shared" si="98"/>
        <v>-225460.53503999999</v>
      </c>
      <c r="R39" s="45">
        <f t="shared" si="99"/>
        <v>-225460.53503999999</v>
      </c>
    </row>
    <row r="40" spans="2:18" x14ac:dyDescent="0.2">
      <c r="B40" s="24" t="s">
        <v>63</v>
      </c>
      <c r="C40" s="36">
        <f>SUM(D40:R40)</f>
        <v>-39977901.158399999</v>
      </c>
      <c r="D40" s="36">
        <f>SUM(D36:D39)</f>
        <v>-2665193.4105600002</v>
      </c>
      <c r="E40" s="36">
        <f t="shared" ref="E40:R40" si="100">SUM(E36:E39)</f>
        <v>-2665193.4105600002</v>
      </c>
      <c r="F40" s="36">
        <f t="shared" si="100"/>
        <v>-2665193.4105600002</v>
      </c>
      <c r="G40" s="36">
        <f t="shared" si="100"/>
        <v>-2665193.4105600002</v>
      </c>
      <c r="H40" s="36">
        <f t="shared" si="100"/>
        <v>-2665193.4105600002</v>
      </c>
      <c r="I40" s="36">
        <f t="shared" si="100"/>
        <v>-2665193.4105600002</v>
      </c>
      <c r="J40" s="36">
        <f t="shared" si="100"/>
        <v>-2665193.4105600002</v>
      </c>
      <c r="K40" s="36">
        <f t="shared" si="100"/>
        <v>-2665193.4105600002</v>
      </c>
      <c r="L40" s="36">
        <f t="shared" si="100"/>
        <v>-2665193.4105600002</v>
      </c>
      <c r="M40" s="36">
        <f t="shared" si="100"/>
        <v>-2665193.4105600002</v>
      </c>
      <c r="N40" s="36">
        <f t="shared" si="100"/>
        <v>-2665193.4105600002</v>
      </c>
      <c r="O40" s="36">
        <f t="shared" si="100"/>
        <v>-2665193.4105600002</v>
      </c>
      <c r="P40" s="36">
        <f t="shared" si="100"/>
        <v>-2665193.4105600002</v>
      </c>
      <c r="Q40" s="36">
        <f t="shared" si="100"/>
        <v>-2665193.4105600002</v>
      </c>
      <c r="R40" s="36">
        <f t="shared" si="100"/>
        <v>-2665193.4105600002</v>
      </c>
    </row>
  </sheetData>
  <pageMargins left="0.19687499999999999" right="0.26250000000000001" top="0.88958333333333328" bottom="0.7" header="0.5" footer="0.5"/>
  <pageSetup paperSize="9" scale="70" orientation="landscape" r:id="rId1"/>
  <headerFooter alignWithMargins="0">
    <oddHeader>&amp;LPríloha 7: Štandardné tabuľky - Cesty
&amp;"Arial,Tučné"&amp;12 03 Náklady na prevádzku a údržbu</oddHeader>
    <oddFooter>Strana &amp;P z &amp;N</oddFooter>
  </headerFooter>
  <ignoredErrors>
    <ignoredError sqref="D12 D14 I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6FF99"/>
  </sheetPr>
  <dimension ref="A1:R30"/>
  <sheetViews>
    <sheetView showGridLines="0" zoomScaleNormal="100" workbookViewId="0">
      <selection activeCell="G41" sqref="G41"/>
    </sheetView>
  </sheetViews>
  <sheetFormatPr defaultColWidth="9.140625" defaultRowHeight="11.25" x14ac:dyDescent="0.2"/>
  <cols>
    <col min="1" max="1" width="2.7109375" style="49" customWidth="1"/>
    <col min="2" max="2" width="22.7109375" style="49" customWidth="1"/>
    <col min="3" max="3" width="10.7109375" style="49" customWidth="1"/>
    <col min="4" max="18" width="9.28515625" style="49" bestFit="1" customWidth="1"/>
    <col min="19" max="16384" width="9.140625" style="49"/>
  </cols>
  <sheetData>
    <row r="1" spans="1:18" ht="12.75" x14ac:dyDescent="0.2">
      <c r="A1" s="25"/>
      <c r="B1" s="25"/>
      <c r="C1" s="25"/>
      <c r="D1" s="25" t="s">
        <v>58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2.75" x14ac:dyDescent="0.2">
      <c r="A2" s="25"/>
      <c r="B2" s="24" t="s">
        <v>52</v>
      </c>
      <c r="C2" s="24"/>
      <c r="D2" s="25">
        <v>1</v>
      </c>
      <c r="E2" s="25">
        <v>2</v>
      </c>
      <c r="F2" s="25">
        <v>3</v>
      </c>
      <c r="G2" s="25">
        <v>4</v>
      </c>
      <c r="H2" s="25">
        <v>5</v>
      </c>
      <c r="I2" s="25">
        <v>6</v>
      </c>
      <c r="J2" s="25">
        <v>7</v>
      </c>
      <c r="K2" s="25">
        <v>8</v>
      </c>
      <c r="L2" s="25">
        <v>9</v>
      </c>
      <c r="M2" s="25">
        <v>10</v>
      </c>
      <c r="N2" s="25">
        <v>11</v>
      </c>
      <c r="O2" s="25">
        <v>12</v>
      </c>
      <c r="P2" s="25">
        <v>13</v>
      </c>
      <c r="Q2" s="25">
        <v>14</v>
      </c>
      <c r="R2" s="25">
        <v>15</v>
      </c>
    </row>
    <row r="3" spans="1:18" ht="12.75" x14ac:dyDescent="0.2">
      <c r="A3" s="25"/>
      <c r="B3" s="43" t="s">
        <v>59</v>
      </c>
      <c r="C3" s="43" t="s">
        <v>39</v>
      </c>
      <c r="D3" s="44">
        <v>2024</v>
      </c>
      <c r="E3" s="44">
        <f>$D$3+D2</f>
        <v>2025</v>
      </c>
      <c r="F3" s="44">
        <f>$D$3+E2</f>
        <v>2026</v>
      </c>
      <c r="G3" s="44">
        <f>$D$3+F2</f>
        <v>2027</v>
      </c>
      <c r="H3" s="44">
        <f t="shared" ref="H3:R3" si="0">$D$3+G2</f>
        <v>2028</v>
      </c>
      <c r="I3" s="44">
        <f t="shared" si="0"/>
        <v>2029</v>
      </c>
      <c r="J3" s="44">
        <f t="shared" si="0"/>
        <v>2030</v>
      </c>
      <c r="K3" s="44">
        <f t="shared" si="0"/>
        <v>2031</v>
      </c>
      <c r="L3" s="44">
        <f t="shared" si="0"/>
        <v>2032</v>
      </c>
      <c r="M3" s="44">
        <f t="shared" si="0"/>
        <v>2033</v>
      </c>
      <c r="N3" s="44">
        <f t="shared" si="0"/>
        <v>2034</v>
      </c>
      <c r="O3" s="44">
        <f t="shared" si="0"/>
        <v>2035</v>
      </c>
      <c r="P3" s="44">
        <f t="shared" si="0"/>
        <v>2036</v>
      </c>
      <c r="Q3" s="44">
        <f t="shared" si="0"/>
        <v>2037</v>
      </c>
      <c r="R3" s="44">
        <f t="shared" si="0"/>
        <v>2038</v>
      </c>
    </row>
    <row r="4" spans="1:18" ht="12.75" x14ac:dyDescent="0.2">
      <c r="A4" s="25"/>
      <c r="B4" s="25" t="s">
        <v>66</v>
      </c>
      <c r="C4" s="33">
        <f>SUM(D4:R4)</f>
        <v>0</v>
      </c>
      <c r="D4" s="45">
        <v>0</v>
      </c>
      <c r="E4" s="45">
        <v>0</v>
      </c>
      <c r="F4" s="45">
        <v>0</v>
      </c>
      <c r="G4" s="45">
        <v>0</v>
      </c>
      <c r="H4" s="45">
        <v>0</v>
      </c>
      <c r="I4" s="45">
        <v>0</v>
      </c>
      <c r="J4" s="45">
        <v>0</v>
      </c>
      <c r="K4" s="45">
        <v>0</v>
      </c>
      <c r="L4" s="45">
        <v>0</v>
      </c>
      <c r="M4" s="45">
        <v>0</v>
      </c>
      <c r="N4" s="45">
        <v>0</v>
      </c>
      <c r="O4" s="45">
        <v>0</v>
      </c>
      <c r="P4" s="45">
        <v>0</v>
      </c>
      <c r="Q4" s="45">
        <v>0</v>
      </c>
      <c r="R4" s="45">
        <v>0</v>
      </c>
    </row>
    <row r="5" spans="1:18" ht="12.75" x14ac:dyDescent="0.2">
      <c r="A5" s="25"/>
      <c r="B5" s="25" t="s">
        <v>67</v>
      </c>
      <c r="C5" s="33">
        <f>SUM(D5:R5)</f>
        <v>0</v>
      </c>
      <c r="D5" s="45">
        <f>Predpoklady!$C$42</f>
        <v>0</v>
      </c>
      <c r="E5" s="45">
        <f>D5</f>
        <v>0</v>
      </c>
      <c r="F5" s="45">
        <f t="shared" ref="F5:R5" si="1">E5</f>
        <v>0</v>
      </c>
      <c r="G5" s="45">
        <f t="shared" si="1"/>
        <v>0</v>
      </c>
      <c r="H5" s="45">
        <f t="shared" si="1"/>
        <v>0</v>
      </c>
      <c r="I5" s="45">
        <f t="shared" si="1"/>
        <v>0</v>
      </c>
      <c r="J5" s="45">
        <f t="shared" si="1"/>
        <v>0</v>
      </c>
      <c r="K5" s="45">
        <f t="shared" si="1"/>
        <v>0</v>
      </c>
      <c r="L5" s="45">
        <f t="shared" si="1"/>
        <v>0</v>
      </c>
      <c r="M5" s="45">
        <f t="shared" si="1"/>
        <v>0</v>
      </c>
      <c r="N5" s="45">
        <f t="shared" si="1"/>
        <v>0</v>
      </c>
      <c r="O5" s="45">
        <f t="shared" si="1"/>
        <v>0</v>
      </c>
      <c r="P5" s="45">
        <f t="shared" si="1"/>
        <v>0</v>
      </c>
      <c r="Q5" s="45">
        <f t="shared" si="1"/>
        <v>0</v>
      </c>
      <c r="R5" s="45">
        <f t="shared" si="1"/>
        <v>0</v>
      </c>
    </row>
    <row r="6" spans="1:18" ht="12.75" x14ac:dyDescent="0.2">
      <c r="A6" s="25"/>
      <c r="B6" s="24" t="s">
        <v>68</v>
      </c>
      <c r="C6" s="36">
        <f>SUM(D6:R6)</f>
        <v>0</v>
      </c>
      <c r="D6" s="36">
        <f t="shared" ref="D6:R6" si="2">SUM(D4:D5)</f>
        <v>0</v>
      </c>
      <c r="E6" s="36">
        <f t="shared" si="2"/>
        <v>0</v>
      </c>
      <c r="F6" s="36">
        <f t="shared" si="2"/>
        <v>0</v>
      </c>
      <c r="G6" s="36">
        <f t="shared" si="2"/>
        <v>0</v>
      </c>
      <c r="H6" s="36">
        <f t="shared" si="2"/>
        <v>0</v>
      </c>
      <c r="I6" s="36">
        <f t="shared" si="2"/>
        <v>0</v>
      </c>
      <c r="J6" s="36">
        <f t="shared" si="2"/>
        <v>0</v>
      </c>
      <c r="K6" s="36">
        <f t="shared" si="2"/>
        <v>0</v>
      </c>
      <c r="L6" s="36">
        <f t="shared" si="2"/>
        <v>0</v>
      </c>
      <c r="M6" s="36">
        <f t="shared" si="2"/>
        <v>0</v>
      </c>
      <c r="N6" s="36">
        <f t="shared" si="2"/>
        <v>0</v>
      </c>
      <c r="O6" s="36">
        <f t="shared" si="2"/>
        <v>0</v>
      </c>
      <c r="P6" s="36">
        <f t="shared" si="2"/>
        <v>0</v>
      </c>
      <c r="Q6" s="36">
        <f t="shared" si="2"/>
        <v>0</v>
      </c>
      <c r="R6" s="36">
        <f t="shared" si="2"/>
        <v>0</v>
      </c>
    </row>
    <row r="7" spans="1:18" ht="12.75" x14ac:dyDescent="0.2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8" ht="12.75" x14ac:dyDescent="0.2">
      <c r="A8" s="25"/>
      <c r="B8" s="24" t="s">
        <v>56</v>
      </c>
      <c r="C8" s="24"/>
      <c r="D8" s="47">
        <v>1</v>
      </c>
      <c r="E8" s="47">
        <v>2</v>
      </c>
      <c r="F8" s="47">
        <v>3</v>
      </c>
      <c r="G8" s="47">
        <v>4</v>
      </c>
      <c r="H8" s="47">
        <v>5</v>
      </c>
      <c r="I8" s="47">
        <v>6</v>
      </c>
      <c r="J8" s="47">
        <v>7</v>
      </c>
      <c r="K8" s="47">
        <v>8</v>
      </c>
      <c r="L8" s="47">
        <v>9</v>
      </c>
      <c r="M8" s="47">
        <v>10</v>
      </c>
      <c r="N8" s="47">
        <v>11</v>
      </c>
      <c r="O8" s="47">
        <v>12</v>
      </c>
      <c r="P8" s="47">
        <v>13</v>
      </c>
      <c r="Q8" s="47">
        <v>14</v>
      </c>
      <c r="R8" s="47">
        <v>15</v>
      </c>
    </row>
    <row r="9" spans="1:18" ht="12.75" x14ac:dyDescent="0.2">
      <c r="A9" s="25"/>
      <c r="B9" s="43" t="s">
        <v>124</v>
      </c>
      <c r="C9" s="43" t="s">
        <v>39</v>
      </c>
      <c r="D9" s="44">
        <f>D3</f>
        <v>2024</v>
      </c>
      <c r="E9" s="44">
        <f>$D$3+D8</f>
        <v>2025</v>
      </c>
      <c r="F9" s="44">
        <f>$D$3+E8</f>
        <v>2026</v>
      </c>
      <c r="G9" s="44">
        <f>$D$3+F8</f>
        <v>2027</v>
      </c>
      <c r="H9" s="44">
        <f t="shared" ref="H9:R9" si="3">$D$3+G8</f>
        <v>2028</v>
      </c>
      <c r="I9" s="44">
        <f t="shared" si="3"/>
        <v>2029</v>
      </c>
      <c r="J9" s="44">
        <f t="shared" si="3"/>
        <v>2030</v>
      </c>
      <c r="K9" s="44">
        <f t="shared" si="3"/>
        <v>2031</v>
      </c>
      <c r="L9" s="44">
        <f t="shared" si="3"/>
        <v>2032</v>
      </c>
      <c r="M9" s="44">
        <f t="shared" si="3"/>
        <v>2033</v>
      </c>
      <c r="N9" s="44">
        <f t="shared" si="3"/>
        <v>2034</v>
      </c>
      <c r="O9" s="44">
        <f t="shared" si="3"/>
        <v>2035</v>
      </c>
      <c r="P9" s="44">
        <f t="shared" si="3"/>
        <v>2036</v>
      </c>
      <c r="Q9" s="44">
        <f t="shared" si="3"/>
        <v>2037</v>
      </c>
      <c r="R9" s="44">
        <f t="shared" si="3"/>
        <v>2038</v>
      </c>
    </row>
    <row r="10" spans="1:18" ht="12.75" x14ac:dyDescent="0.2">
      <c r="A10" s="25"/>
      <c r="B10" s="25" t="s">
        <v>66</v>
      </c>
      <c r="C10" s="33">
        <f>SUM(D10:R10)</f>
        <v>0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v>0</v>
      </c>
      <c r="O10" s="45">
        <v>0</v>
      </c>
      <c r="P10" s="45">
        <v>0</v>
      </c>
      <c r="Q10" s="45">
        <v>0</v>
      </c>
      <c r="R10" s="45">
        <v>0</v>
      </c>
    </row>
    <row r="11" spans="1:18" ht="12.75" x14ac:dyDescent="0.2">
      <c r="A11" s="25"/>
      <c r="B11" s="25" t="s">
        <v>67</v>
      </c>
      <c r="C11" s="33">
        <f>SUM(D11:R11)</f>
        <v>0</v>
      </c>
      <c r="D11" s="45">
        <f>Predpoklady!$C$71</f>
        <v>0</v>
      </c>
      <c r="E11" s="45">
        <f>D11</f>
        <v>0</v>
      </c>
      <c r="F11" s="45">
        <f t="shared" ref="F11:R11" si="4">E11</f>
        <v>0</v>
      </c>
      <c r="G11" s="45">
        <f t="shared" si="4"/>
        <v>0</v>
      </c>
      <c r="H11" s="45">
        <f t="shared" si="4"/>
        <v>0</v>
      </c>
      <c r="I11" s="45">
        <f t="shared" si="4"/>
        <v>0</v>
      </c>
      <c r="J11" s="45">
        <f t="shared" si="4"/>
        <v>0</v>
      </c>
      <c r="K11" s="45">
        <f t="shared" si="4"/>
        <v>0</v>
      </c>
      <c r="L11" s="45">
        <f t="shared" si="4"/>
        <v>0</v>
      </c>
      <c r="M11" s="45">
        <f t="shared" si="4"/>
        <v>0</v>
      </c>
      <c r="N11" s="45">
        <f t="shared" si="4"/>
        <v>0</v>
      </c>
      <c r="O11" s="45">
        <f t="shared" si="4"/>
        <v>0</v>
      </c>
      <c r="P11" s="45">
        <f t="shared" si="4"/>
        <v>0</v>
      </c>
      <c r="Q11" s="45">
        <f t="shared" si="4"/>
        <v>0</v>
      </c>
      <c r="R11" s="45">
        <f t="shared" si="4"/>
        <v>0</v>
      </c>
    </row>
    <row r="12" spans="1:18" ht="12.75" x14ac:dyDescent="0.2">
      <c r="A12" s="25"/>
      <c r="B12" s="24" t="s">
        <v>68</v>
      </c>
      <c r="C12" s="36">
        <f>SUM(D12:R12)</f>
        <v>0</v>
      </c>
      <c r="D12" s="36">
        <f t="shared" ref="D12:R12" si="5">SUM(D10:D11)</f>
        <v>0</v>
      </c>
      <c r="E12" s="36">
        <f t="shared" si="5"/>
        <v>0</v>
      </c>
      <c r="F12" s="36">
        <f t="shared" si="5"/>
        <v>0</v>
      </c>
      <c r="G12" s="36">
        <f t="shared" si="5"/>
        <v>0</v>
      </c>
      <c r="H12" s="36">
        <f t="shared" si="5"/>
        <v>0</v>
      </c>
      <c r="I12" s="36">
        <f t="shared" si="5"/>
        <v>0</v>
      </c>
      <c r="J12" s="36">
        <f t="shared" si="5"/>
        <v>0</v>
      </c>
      <c r="K12" s="36">
        <f t="shared" si="5"/>
        <v>0</v>
      </c>
      <c r="L12" s="36">
        <f t="shared" si="5"/>
        <v>0</v>
      </c>
      <c r="M12" s="36">
        <f t="shared" si="5"/>
        <v>0</v>
      </c>
      <c r="N12" s="36">
        <f t="shared" si="5"/>
        <v>0</v>
      </c>
      <c r="O12" s="36">
        <f t="shared" si="5"/>
        <v>0</v>
      </c>
      <c r="P12" s="36">
        <f t="shared" si="5"/>
        <v>0</v>
      </c>
      <c r="Q12" s="36">
        <f t="shared" si="5"/>
        <v>0</v>
      </c>
      <c r="R12" s="36">
        <f t="shared" si="5"/>
        <v>0</v>
      </c>
    </row>
    <row r="14" spans="1:18" ht="12.75" x14ac:dyDescent="0.2">
      <c r="B14" s="24" t="s">
        <v>57</v>
      </c>
      <c r="C14" s="24"/>
      <c r="D14" s="47">
        <v>1</v>
      </c>
      <c r="E14" s="47">
        <v>2</v>
      </c>
      <c r="F14" s="47">
        <v>3</v>
      </c>
      <c r="G14" s="47">
        <v>4</v>
      </c>
      <c r="H14" s="47">
        <v>5</v>
      </c>
      <c r="I14" s="47">
        <v>6</v>
      </c>
      <c r="J14" s="47">
        <v>7</v>
      </c>
      <c r="K14" s="47">
        <v>8</v>
      </c>
      <c r="L14" s="47">
        <v>9</v>
      </c>
      <c r="M14" s="47">
        <v>10</v>
      </c>
      <c r="N14" s="47">
        <v>11</v>
      </c>
      <c r="O14" s="47">
        <v>12</v>
      </c>
      <c r="P14" s="47">
        <v>13</v>
      </c>
      <c r="Q14" s="47">
        <v>14</v>
      </c>
      <c r="R14" s="47">
        <v>15</v>
      </c>
    </row>
    <row r="15" spans="1:18" ht="12.75" x14ac:dyDescent="0.2">
      <c r="B15" s="43" t="s">
        <v>122</v>
      </c>
      <c r="C15" s="43" t="s">
        <v>39</v>
      </c>
      <c r="D15" s="44">
        <f>D9</f>
        <v>2024</v>
      </c>
      <c r="E15" s="44">
        <f>$D$3+D14</f>
        <v>2025</v>
      </c>
      <c r="F15" s="44">
        <f>$D$3+E14</f>
        <v>2026</v>
      </c>
      <c r="G15" s="44">
        <f>$D$3+F14</f>
        <v>2027</v>
      </c>
      <c r="H15" s="44">
        <f t="shared" ref="H15" si="6">$D$3+G14</f>
        <v>2028</v>
      </c>
      <c r="I15" s="44">
        <f t="shared" ref="I15" si="7">$D$3+H14</f>
        <v>2029</v>
      </c>
      <c r="J15" s="44">
        <f t="shared" ref="J15" si="8">$D$3+I14</f>
        <v>2030</v>
      </c>
      <c r="K15" s="44">
        <f t="shared" ref="K15" si="9">$D$3+J14</f>
        <v>2031</v>
      </c>
      <c r="L15" s="44">
        <f t="shared" ref="L15" si="10">$D$3+K14</f>
        <v>2032</v>
      </c>
      <c r="M15" s="44">
        <f t="shared" ref="M15" si="11">$D$3+L14</f>
        <v>2033</v>
      </c>
      <c r="N15" s="44">
        <f t="shared" ref="N15" si="12">$D$3+M14</f>
        <v>2034</v>
      </c>
      <c r="O15" s="44">
        <f t="shared" ref="O15" si="13">$D$3+N14</f>
        <v>2035</v>
      </c>
      <c r="P15" s="44">
        <f t="shared" ref="P15" si="14">$D$3+O14</f>
        <v>2036</v>
      </c>
      <c r="Q15" s="44">
        <f t="shared" ref="Q15" si="15">$D$3+P14</f>
        <v>2037</v>
      </c>
      <c r="R15" s="44">
        <f t="shared" ref="R15" si="16">$D$3+Q14</f>
        <v>2038</v>
      </c>
    </row>
    <row r="16" spans="1:18" ht="12.75" x14ac:dyDescent="0.2">
      <c r="B16" s="25" t="s">
        <v>66</v>
      </c>
      <c r="C16" s="33">
        <f>SUM(D16:R16)</f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  <c r="L16" s="45">
        <v>0</v>
      </c>
      <c r="M16" s="45">
        <v>0</v>
      </c>
      <c r="N16" s="45">
        <v>0</v>
      </c>
      <c r="O16" s="45">
        <v>0</v>
      </c>
      <c r="P16" s="45">
        <v>0</v>
      </c>
      <c r="Q16" s="45">
        <v>0</v>
      </c>
      <c r="R16" s="45">
        <v>0</v>
      </c>
    </row>
    <row r="17" spans="2:18" ht="12.75" x14ac:dyDescent="0.2">
      <c r="B17" s="25" t="s">
        <v>67</v>
      </c>
      <c r="C17" s="33">
        <f>SUM(D17:R17)</f>
        <v>0</v>
      </c>
      <c r="D17" s="45">
        <f>Predpoklady!$C$108</f>
        <v>0</v>
      </c>
      <c r="E17" s="45">
        <f>D17</f>
        <v>0</v>
      </c>
      <c r="F17" s="45">
        <f t="shared" ref="F17:R17" si="17">E17</f>
        <v>0</v>
      </c>
      <c r="G17" s="45">
        <f t="shared" si="17"/>
        <v>0</v>
      </c>
      <c r="H17" s="45">
        <f t="shared" si="17"/>
        <v>0</v>
      </c>
      <c r="I17" s="45">
        <f t="shared" si="17"/>
        <v>0</v>
      </c>
      <c r="J17" s="45">
        <f t="shared" si="17"/>
        <v>0</v>
      </c>
      <c r="K17" s="45">
        <f t="shared" si="17"/>
        <v>0</v>
      </c>
      <c r="L17" s="45">
        <f t="shared" si="17"/>
        <v>0</v>
      </c>
      <c r="M17" s="45">
        <f t="shared" si="17"/>
        <v>0</v>
      </c>
      <c r="N17" s="45">
        <f t="shared" si="17"/>
        <v>0</v>
      </c>
      <c r="O17" s="45">
        <f t="shared" si="17"/>
        <v>0</v>
      </c>
      <c r="P17" s="45">
        <f t="shared" si="17"/>
        <v>0</v>
      </c>
      <c r="Q17" s="45">
        <f t="shared" si="17"/>
        <v>0</v>
      </c>
      <c r="R17" s="45">
        <f t="shared" si="17"/>
        <v>0</v>
      </c>
    </row>
    <row r="18" spans="2:18" ht="12.75" x14ac:dyDescent="0.2">
      <c r="B18" s="24" t="s">
        <v>68</v>
      </c>
      <c r="C18" s="36">
        <f>SUM(D18:R18)</f>
        <v>0</v>
      </c>
      <c r="D18" s="36">
        <f t="shared" ref="D18" si="18">SUM(D16:D17)</f>
        <v>0</v>
      </c>
      <c r="E18" s="36">
        <f t="shared" ref="E18" si="19">SUM(E16:E17)</f>
        <v>0</v>
      </c>
      <c r="F18" s="36">
        <f t="shared" ref="F18" si="20">SUM(F16:F17)</f>
        <v>0</v>
      </c>
      <c r="G18" s="36">
        <f t="shared" ref="G18" si="21">SUM(G16:G17)</f>
        <v>0</v>
      </c>
      <c r="H18" s="36">
        <f t="shared" ref="H18" si="22">SUM(H16:H17)</f>
        <v>0</v>
      </c>
      <c r="I18" s="36">
        <f t="shared" ref="I18" si="23">SUM(I16:I17)</f>
        <v>0</v>
      </c>
      <c r="J18" s="36">
        <f t="shared" ref="J18" si="24">SUM(J16:J17)</f>
        <v>0</v>
      </c>
      <c r="K18" s="36">
        <f t="shared" ref="K18" si="25">SUM(K16:K17)</f>
        <v>0</v>
      </c>
      <c r="L18" s="36">
        <f t="shared" ref="L18" si="26">SUM(L16:L17)</f>
        <v>0</v>
      </c>
      <c r="M18" s="36">
        <f t="shared" ref="M18" si="27">SUM(M16:M17)</f>
        <v>0</v>
      </c>
      <c r="N18" s="36">
        <f t="shared" ref="N18" si="28">SUM(N16:N17)</f>
        <v>0</v>
      </c>
      <c r="O18" s="36">
        <f t="shared" ref="O18" si="29">SUM(O16:O17)</f>
        <v>0</v>
      </c>
      <c r="P18" s="36">
        <f t="shared" ref="P18" si="30">SUM(P16:P17)</f>
        <v>0</v>
      </c>
      <c r="Q18" s="36">
        <f t="shared" ref="Q18" si="31">SUM(Q16:Q17)</f>
        <v>0</v>
      </c>
      <c r="R18" s="36">
        <f t="shared" ref="R18" si="32">SUM(R16:R17)</f>
        <v>0</v>
      </c>
    </row>
    <row r="20" spans="2:18" ht="12.75" x14ac:dyDescent="0.2">
      <c r="B20" s="24" t="s">
        <v>121</v>
      </c>
      <c r="C20" s="24"/>
      <c r="D20" s="47">
        <v>1</v>
      </c>
      <c r="E20" s="47">
        <v>2</v>
      </c>
      <c r="F20" s="47">
        <v>3</v>
      </c>
      <c r="G20" s="47">
        <v>4</v>
      </c>
      <c r="H20" s="47">
        <v>5</v>
      </c>
      <c r="I20" s="47">
        <v>6</v>
      </c>
      <c r="J20" s="47">
        <v>7</v>
      </c>
      <c r="K20" s="47">
        <v>8</v>
      </c>
      <c r="L20" s="47">
        <v>9</v>
      </c>
      <c r="M20" s="47">
        <v>10</v>
      </c>
      <c r="N20" s="47">
        <v>11</v>
      </c>
      <c r="O20" s="47">
        <v>12</v>
      </c>
      <c r="P20" s="47">
        <v>13</v>
      </c>
      <c r="Q20" s="47">
        <v>14</v>
      </c>
      <c r="R20" s="47">
        <v>15</v>
      </c>
    </row>
    <row r="21" spans="2:18" ht="12.75" x14ac:dyDescent="0.2">
      <c r="B21" s="43" t="s">
        <v>123</v>
      </c>
      <c r="C21" s="43" t="s">
        <v>39</v>
      </c>
      <c r="D21" s="44">
        <f>D15</f>
        <v>2024</v>
      </c>
      <c r="E21" s="44">
        <f>$D$3+D20</f>
        <v>2025</v>
      </c>
      <c r="F21" s="44">
        <f>$D$3+E20</f>
        <v>2026</v>
      </c>
      <c r="G21" s="44">
        <f>$D$3+F20</f>
        <v>2027</v>
      </c>
      <c r="H21" s="44">
        <f t="shared" ref="H21" si="33">$D$3+G20</f>
        <v>2028</v>
      </c>
      <c r="I21" s="44">
        <f t="shared" ref="I21" si="34">$D$3+H20</f>
        <v>2029</v>
      </c>
      <c r="J21" s="44">
        <f t="shared" ref="J21" si="35">$D$3+I20</f>
        <v>2030</v>
      </c>
      <c r="K21" s="44">
        <f t="shared" ref="K21" si="36">$D$3+J20</f>
        <v>2031</v>
      </c>
      <c r="L21" s="44">
        <f t="shared" ref="L21" si="37">$D$3+K20</f>
        <v>2032</v>
      </c>
      <c r="M21" s="44">
        <f t="shared" ref="M21" si="38">$D$3+L20</f>
        <v>2033</v>
      </c>
      <c r="N21" s="44">
        <f t="shared" ref="N21" si="39">$D$3+M20</f>
        <v>2034</v>
      </c>
      <c r="O21" s="44">
        <f t="shared" ref="O21" si="40">$D$3+N20</f>
        <v>2035</v>
      </c>
      <c r="P21" s="44">
        <f t="shared" ref="P21" si="41">$D$3+O20</f>
        <v>2036</v>
      </c>
      <c r="Q21" s="44">
        <f t="shared" ref="Q21" si="42">$D$3+P20</f>
        <v>2037</v>
      </c>
      <c r="R21" s="44">
        <f t="shared" ref="R21" si="43">$D$3+Q20</f>
        <v>2038</v>
      </c>
    </row>
    <row r="22" spans="2:18" ht="12.75" x14ac:dyDescent="0.2">
      <c r="B22" s="25" t="s">
        <v>66</v>
      </c>
      <c r="C22" s="33">
        <f>SUM(D22:R22)</f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  <c r="L22" s="45">
        <v>0</v>
      </c>
      <c r="M22" s="45">
        <v>0</v>
      </c>
      <c r="N22" s="45">
        <v>0</v>
      </c>
      <c r="O22" s="45">
        <v>0</v>
      </c>
      <c r="P22" s="45">
        <v>0</v>
      </c>
      <c r="Q22" s="45">
        <v>0</v>
      </c>
      <c r="R22" s="45">
        <v>0</v>
      </c>
    </row>
    <row r="23" spans="2:18" ht="12.75" x14ac:dyDescent="0.2">
      <c r="B23" s="25" t="s">
        <v>67</v>
      </c>
      <c r="C23" s="33">
        <f>SUM(D23:R23)</f>
        <v>0</v>
      </c>
      <c r="D23" s="45">
        <f>Predpoklady!$C$145</f>
        <v>0</v>
      </c>
      <c r="E23" s="45">
        <f>D23</f>
        <v>0</v>
      </c>
      <c r="F23" s="45">
        <f t="shared" ref="F23:R23" si="44">E23</f>
        <v>0</v>
      </c>
      <c r="G23" s="45">
        <f t="shared" si="44"/>
        <v>0</v>
      </c>
      <c r="H23" s="45">
        <f t="shared" si="44"/>
        <v>0</v>
      </c>
      <c r="I23" s="45">
        <f t="shared" si="44"/>
        <v>0</v>
      </c>
      <c r="J23" s="45">
        <f t="shared" si="44"/>
        <v>0</v>
      </c>
      <c r="K23" s="45">
        <f t="shared" si="44"/>
        <v>0</v>
      </c>
      <c r="L23" s="45">
        <f t="shared" si="44"/>
        <v>0</v>
      </c>
      <c r="M23" s="45">
        <f t="shared" si="44"/>
        <v>0</v>
      </c>
      <c r="N23" s="45">
        <f t="shared" si="44"/>
        <v>0</v>
      </c>
      <c r="O23" s="45">
        <f t="shared" si="44"/>
        <v>0</v>
      </c>
      <c r="P23" s="45">
        <f t="shared" si="44"/>
        <v>0</v>
      </c>
      <c r="Q23" s="45">
        <f t="shared" si="44"/>
        <v>0</v>
      </c>
      <c r="R23" s="45">
        <f t="shared" si="44"/>
        <v>0</v>
      </c>
    </row>
    <row r="24" spans="2:18" ht="12.75" x14ac:dyDescent="0.2">
      <c r="B24" s="24" t="s">
        <v>68</v>
      </c>
      <c r="C24" s="36">
        <f>SUM(D24:R24)</f>
        <v>0</v>
      </c>
      <c r="D24" s="36">
        <f t="shared" ref="D24:R24" si="45">SUM(D22:D23)</f>
        <v>0</v>
      </c>
      <c r="E24" s="36">
        <f t="shared" si="45"/>
        <v>0</v>
      </c>
      <c r="F24" s="36">
        <f t="shared" si="45"/>
        <v>0</v>
      </c>
      <c r="G24" s="36">
        <f t="shared" si="45"/>
        <v>0</v>
      </c>
      <c r="H24" s="36">
        <f t="shared" si="45"/>
        <v>0</v>
      </c>
      <c r="I24" s="36">
        <f t="shared" si="45"/>
        <v>0</v>
      </c>
      <c r="J24" s="36">
        <f t="shared" si="45"/>
        <v>0</v>
      </c>
      <c r="K24" s="36">
        <f t="shared" si="45"/>
        <v>0</v>
      </c>
      <c r="L24" s="36">
        <f t="shared" si="45"/>
        <v>0</v>
      </c>
      <c r="M24" s="36">
        <f t="shared" si="45"/>
        <v>0</v>
      </c>
      <c r="N24" s="36">
        <f t="shared" si="45"/>
        <v>0</v>
      </c>
      <c r="O24" s="36">
        <f t="shared" si="45"/>
        <v>0</v>
      </c>
      <c r="P24" s="36">
        <f t="shared" si="45"/>
        <v>0</v>
      </c>
      <c r="Q24" s="36">
        <f t="shared" si="45"/>
        <v>0</v>
      </c>
      <c r="R24" s="36">
        <f t="shared" si="45"/>
        <v>0</v>
      </c>
    </row>
    <row r="26" spans="2:18" ht="12.75" x14ac:dyDescent="0.2">
      <c r="B26" s="24" t="s">
        <v>127</v>
      </c>
      <c r="C26" s="24"/>
      <c r="D26" s="47">
        <v>1</v>
      </c>
      <c r="E26" s="47">
        <v>2</v>
      </c>
      <c r="F26" s="47">
        <v>3</v>
      </c>
      <c r="G26" s="47">
        <v>4</v>
      </c>
      <c r="H26" s="47">
        <v>5</v>
      </c>
      <c r="I26" s="47">
        <v>6</v>
      </c>
      <c r="J26" s="47">
        <v>7</v>
      </c>
      <c r="K26" s="47">
        <v>8</v>
      </c>
      <c r="L26" s="47">
        <v>9</v>
      </c>
      <c r="M26" s="47">
        <v>10</v>
      </c>
      <c r="N26" s="47">
        <v>11</v>
      </c>
      <c r="O26" s="47">
        <v>12</v>
      </c>
      <c r="P26" s="47">
        <v>13</v>
      </c>
      <c r="Q26" s="47">
        <v>14</v>
      </c>
      <c r="R26" s="47">
        <v>15</v>
      </c>
    </row>
    <row r="27" spans="2:18" ht="12.75" x14ac:dyDescent="0.2">
      <c r="B27" s="43" t="s">
        <v>128</v>
      </c>
      <c r="C27" s="43" t="s">
        <v>39</v>
      </c>
      <c r="D27" s="44">
        <f>D21</f>
        <v>2024</v>
      </c>
      <c r="E27" s="44">
        <f>$D$3+D26</f>
        <v>2025</v>
      </c>
      <c r="F27" s="44">
        <f>$D$3+E26</f>
        <v>2026</v>
      </c>
      <c r="G27" s="44">
        <f>$D$3+F26</f>
        <v>2027</v>
      </c>
      <c r="H27" s="44">
        <f t="shared" ref="H27" si="46">$D$3+G26</f>
        <v>2028</v>
      </c>
      <c r="I27" s="44">
        <f t="shared" ref="I27" si="47">$D$3+H26</f>
        <v>2029</v>
      </c>
      <c r="J27" s="44">
        <f t="shared" ref="J27" si="48">$D$3+I26</f>
        <v>2030</v>
      </c>
      <c r="K27" s="44">
        <f t="shared" ref="K27" si="49">$D$3+J26</f>
        <v>2031</v>
      </c>
      <c r="L27" s="44">
        <f t="shared" ref="L27" si="50">$D$3+K26</f>
        <v>2032</v>
      </c>
      <c r="M27" s="44">
        <f t="shared" ref="M27" si="51">$D$3+L26</f>
        <v>2033</v>
      </c>
      <c r="N27" s="44">
        <f t="shared" ref="N27" si="52">$D$3+M26</f>
        <v>2034</v>
      </c>
      <c r="O27" s="44">
        <f t="shared" ref="O27" si="53">$D$3+N26</f>
        <v>2035</v>
      </c>
      <c r="P27" s="44">
        <f t="shared" ref="P27" si="54">$D$3+O26</f>
        <v>2036</v>
      </c>
      <c r="Q27" s="44">
        <f t="shared" ref="Q27" si="55">$D$3+P26</f>
        <v>2037</v>
      </c>
      <c r="R27" s="44">
        <f t="shared" ref="R27" si="56">$D$3+Q26</f>
        <v>2038</v>
      </c>
    </row>
    <row r="28" spans="2:18" ht="12.75" x14ac:dyDescent="0.2">
      <c r="B28" s="25" t="s">
        <v>66</v>
      </c>
      <c r="C28" s="33">
        <f>SUM(D28:R28)</f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0</v>
      </c>
      <c r="O28" s="45">
        <v>0</v>
      </c>
      <c r="P28" s="45">
        <v>0</v>
      </c>
      <c r="Q28" s="45">
        <v>0</v>
      </c>
      <c r="R28" s="45">
        <v>0</v>
      </c>
    </row>
    <row r="29" spans="2:18" ht="12.75" x14ac:dyDescent="0.2">
      <c r="B29" s="25" t="s">
        <v>67</v>
      </c>
      <c r="C29" s="33">
        <f>SUM(D29:R29)</f>
        <v>0</v>
      </c>
      <c r="D29" s="45">
        <f>Predpoklady!$C$182</f>
        <v>0</v>
      </c>
      <c r="E29" s="45">
        <f>D29</f>
        <v>0</v>
      </c>
      <c r="F29" s="45">
        <f t="shared" ref="F29" si="57">E29</f>
        <v>0</v>
      </c>
      <c r="G29" s="45">
        <f t="shared" ref="G29" si="58">F29</f>
        <v>0</v>
      </c>
      <c r="H29" s="45">
        <f t="shared" ref="H29" si="59">G29</f>
        <v>0</v>
      </c>
      <c r="I29" s="45">
        <f t="shared" ref="I29" si="60">H29</f>
        <v>0</v>
      </c>
      <c r="J29" s="45">
        <f t="shared" ref="J29" si="61">I29</f>
        <v>0</v>
      </c>
      <c r="K29" s="45">
        <f t="shared" ref="K29" si="62">J29</f>
        <v>0</v>
      </c>
      <c r="L29" s="45">
        <f t="shared" ref="L29" si="63">K29</f>
        <v>0</v>
      </c>
      <c r="M29" s="45">
        <f t="shared" ref="M29" si="64">L29</f>
        <v>0</v>
      </c>
      <c r="N29" s="45">
        <f t="shared" ref="N29" si="65">M29</f>
        <v>0</v>
      </c>
      <c r="O29" s="45">
        <f t="shared" ref="O29" si="66">N29</f>
        <v>0</v>
      </c>
      <c r="P29" s="45">
        <f t="shared" ref="P29" si="67">O29</f>
        <v>0</v>
      </c>
      <c r="Q29" s="45">
        <f t="shared" ref="Q29" si="68">P29</f>
        <v>0</v>
      </c>
      <c r="R29" s="45">
        <f t="shared" ref="R29" si="69">Q29</f>
        <v>0</v>
      </c>
    </row>
    <row r="30" spans="2:18" ht="12.75" x14ac:dyDescent="0.2">
      <c r="B30" s="24" t="s">
        <v>68</v>
      </c>
      <c r="C30" s="36">
        <f>SUM(D30:R30)</f>
        <v>0</v>
      </c>
      <c r="D30" s="36">
        <f t="shared" ref="D30:R30" si="70">SUM(D28:D29)</f>
        <v>0</v>
      </c>
      <c r="E30" s="36">
        <f t="shared" si="70"/>
        <v>0</v>
      </c>
      <c r="F30" s="36">
        <f t="shared" si="70"/>
        <v>0</v>
      </c>
      <c r="G30" s="36">
        <f t="shared" si="70"/>
        <v>0</v>
      </c>
      <c r="H30" s="36">
        <f t="shared" si="70"/>
        <v>0</v>
      </c>
      <c r="I30" s="36">
        <f t="shared" si="70"/>
        <v>0</v>
      </c>
      <c r="J30" s="36">
        <f t="shared" si="70"/>
        <v>0</v>
      </c>
      <c r="K30" s="36">
        <f t="shared" si="70"/>
        <v>0</v>
      </c>
      <c r="L30" s="36">
        <f t="shared" si="70"/>
        <v>0</v>
      </c>
      <c r="M30" s="36">
        <f t="shared" si="70"/>
        <v>0</v>
      </c>
      <c r="N30" s="36">
        <f t="shared" si="70"/>
        <v>0</v>
      </c>
      <c r="O30" s="36">
        <f t="shared" si="70"/>
        <v>0</v>
      </c>
      <c r="P30" s="36">
        <f t="shared" si="70"/>
        <v>0</v>
      </c>
      <c r="Q30" s="36">
        <f t="shared" si="70"/>
        <v>0</v>
      </c>
      <c r="R30" s="36">
        <f t="shared" si="70"/>
        <v>0</v>
      </c>
    </row>
  </sheetData>
  <pageMargins left="0.22604166666666667" right="0.24062500000000001" top="1" bottom="1" header="0.5" footer="0.5"/>
  <pageSetup paperSize="9" scale="75" orientation="landscape" r:id="rId1"/>
  <headerFooter alignWithMargins="0">
    <oddHeader>&amp;LPríloha 7: Štandardné tabuľky - Cesty
&amp;"Arial,Tučné"&amp;12 04 Príjmy</oddHeader>
    <oddFooter>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6FF99"/>
    <pageSetUpPr fitToPage="1"/>
  </sheetPr>
  <dimension ref="A1:R61"/>
  <sheetViews>
    <sheetView showGridLines="0" topLeftCell="A4" zoomScaleNormal="100" workbookViewId="0">
      <selection activeCell="I40" sqref="I40"/>
    </sheetView>
  </sheetViews>
  <sheetFormatPr defaultColWidth="9.140625" defaultRowHeight="12.75" x14ac:dyDescent="0.2"/>
  <cols>
    <col min="1" max="1" width="2.7109375" style="25" customWidth="1"/>
    <col min="2" max="2" width="33.7109375" style="25" customWidth="1"/>
    <col min="3" max="3" width="11.7109375" style="25" bestFit="1" customWidth="1"/>
    <col min="4" max="18" width="9.7109375" style="25" bestFit="1" customWidth="1"/>
    <col min="19" max="19" width="5" style="25" bestFit="1" customWidth="1"/>
    <col min="20" max="16384" width="9.140625" style="25"/>
  </cols>
  <sheetData>
    <row r="1" spans="1:18" x14ac:dyDescent="0.2">
      <c r="C1" s="24" t="s">
        <v>69</v>
      </c>
    </row>
    <row r="2" spans="1:18" x14ac:dyDescent="0.2">
      <c r="B2" s="25" t="s">
        <v>52</v>
      </c>
      <c r="C2" s="53">
        <f>C17</f>
        <v>-20705070.967342399</v>
      </c>
    </row>
    <row r="3" spans="1:18" x14ac:dyDescent="0.2">
      <c r="B3" s="25" t="s">
        <v>56</v>
      </c>
      <c r="C3" s="53">
        <f>C28</f>
        <v>-25370729.102405079</v>
      </c>
    </row>
    <row r="4" spans="1:18" x14ac:dyDescent="0.2">
      <c r="B4" s="25" t="s">
        <v>57</v>
      </c>
      <c r="C4" s="53">
        <f>C39</f>
        <v>-30270579.912806392</v>
      </c>
    </row>
    <row r="5" spans="1:18" x14ac:dyDescent="0.2">
      <c r="B5" s="25" t="s">
        <v>121</v>
      </c>
      <c r="C5" s="53">
        <f>C50</f>
        <v>-37619409.021839067</v>
      </c>
    </row>
    <row r="6" spans="1:18" x14ac:dyDescent="0.2">
      <c r="B6" s="25" t="s">
        <v>127</v>
      </c>
      <c r="C6" s="53">
        <f>C61</f>
        <v>-30817959.037078302</v>
      </c>
    </row>
    <row r="8" spans="1:18" x14ac:dyDescent="0.2">
      <c r="B8" s="24" t="s">
        <v>52</v>
      </c>
      <c r="C8" s="24"/>
      <c r="D8" s="25" t="s">
        <v>58</v>
      </c>
    </row>
    <row r="9" spans="1:18" x14ac:dyDescent="0.2">
      <c r="A9" s="52"/>
      <c r="B9" s="24"/>
      <c r="C9" s="34" t="s">
        <v>39</v>
      </c>
      <c r="D9" s="47">
        <v>1</v>
      </c>
      <c r="E9" s="47">
        <v>2</v>
      </c>
      <c r="F9" s="47">
        <v>3</v>
      </c>
      <c r="G9" s="47">
        <v>4</v>
      </c>
      <c r="H9" s="47">
        <v>5</v>
      </c>
      <c r="I9" s="47">
        <v>6</v>
      </c>
      <c r="J9" s="47">
        <v>7</v>
      </c>
      <c r="K9" s="47">
        <v>8</v>
      </c>
      <c r="L9" s="47">
        <v>9</v>
      </c>
      <c r="M9" s="47">
        <v>10</v>
      </c>
      <c r="N9" s="47">
        <v>11</v>
      </c>
      <c r="O9" s="47">
        <v>12</v>
      </c>
      <c r="P9" s="47">
        <v>13</v>
      </c>
      <c r="Q9" s="47">
        <v>14</v>
      </c>
      <c r="R9" s="47">
        <v>15</v>
      </c>
    </row>
    <row r="10" spans="1:18" x14ac:dyDescent="0.2">
      <c r="A10" s="52"/>
      <c r="B10" s="43" t="s">
        <v>70</v>
      </c>
      <c r="C10" s="54" t="s">
        <v>71</v>
      </c>
      <c r="D10" s="44">
        <v>2024</v>
      </c>
      <c r="E10" s="44">
        <f>$D$21+D9</f>
        <v>2025</v>
      </c>
      <c r="F10" s="44">
        <f>$D$21+E9</f>
        <v>2026</v>
      </c>
      <c r="G10" s="44">
        <f t="shared" ref="G10" si="0">$D$21+F9</f>
        <v>2027</v>
      </c>
      <c r="H10" s="44">
        <f t="shared" ref="H10" si="1">$D$21+G9</f>
        <v>2028</v>
      </c>
      <c r="I10" s="44">
        <f t="shared" ref="I10" si="2">$D$21+H9</f>
        <v>2029</v>
      </c>
      <c r="J10" s="44">
        <f t="shared" ref="J10" si="3">$D$21+I9</f>
        <v>2030</v>
      </c>
      <c r="K10" s="44">
        <f t="shared" ref="K10" si="4">$D$21+J9</f>
        <v>2031</v>
      </c>
      <c r="L10" s="44">
        <f t="shared" ref="L10" si="5">$D$21+K9</f>
        <v>2032</v>
      </c>
      <c r="M10" s="44">
        <f t="shared" ref="M10" si="6">$D$21+L9</f>
        <v>2033</v>
      </c>
      <c r="N10" s="44">
        <f t="shared" ref="N10" si="7">$D$21+M9</f>
        <v>2034</v>
      </c>
      <c r="O10" s="44">
        <f t="shared" ref="O10" si="8">$D$21+N9</f>
        <v>2035</v>
      </c>
      <c r="P10" s="44">
        <f t="shared" ref="P10" si="9">$D$21+O9</f>
        <v>2036</v>
      </c>
      <c r="Q10" s="44">
        <f t="shared" ref="Q10" si="10">$D$21+P9</f>
        <v>2037</v>
      </c>
      <c r="R10" s="44">
        <f t="shared" ref="R10" si="11">$D$21+Q9</f>
        <v>2038</v>
      </c>
    </row>
    <row r="11" spans="1:18" x14ac:dyDescent="0.2">
      <c r="A11" s="52"/>
      <c r="B11" s="25" t="s">
        <v>72</v>
      </c>
      <c r="C11" s="55">
        <f>D11+NPV(Predpoklady!$C$5,'05 Finančná analýza'!E11:R11)</f>
        <v>0</v>
      </c>
      <c r="D11" s="33">
        <f>-'01 Investičné výdavky'!E7</f>
        <v>0</v>
      </c>
      <c r="E11" s="33">
        <f>-'01 Investičné výdavky'!F7</f>
        <v>0</v>
      </c>
      <c r="F11" s="33">
        <f>-'01 Investičné výdavky'!G7</f>
        <v>0</v>
      </c>
      <c r="G11" s="33">
        <f>-'01 Investičné výdavky'!H7</f>
        <v>0</v>
      </c>
      <c r="H11" s="33">
        <f>-'01 Investičné výdavky'!I7</f>
        <v>0</v>
      </c>
      <c r="I11" s="33">
        <f>-'01 Investičné výdavky'!J7</f>
        <v>0</v>
      </c>
      <c r="J11" s="33">
        <f>-'01 Investičné výdavky'!K7</f>
        <v>0</v>
      </c>
      <c r="K11" s="33">
        <f>-'01 Investičné výdavky'!L7</f>
        <v>0</v>
      </c>
      <c r="L11" s="33">
        <f>-'01 Investičné výdavky'!M7</f>
        <v>0</v>
      </c>
      <c r="M11" s="33">
        <f>-'01 Investičné výdavky'!N7</f>
        <v>0</v>
      </c>
      <c r="N11" s="33">
        <f>-'01 Investičné výdavky'!O7</f>
        <v>0</v>
      </c>
      <c r="O11" s="33">
        <f>-'01 Investičné výdavky'!P7</f>
        <v>0</v>
      </c>
      <c r="P11" s="33">
        <f>-'01 Investičné výdavky'!Q7</f>
        <v>0</v>
      </c>
      <c r="Q11" s="33">
        <f>-'01 Investičné výdavky'!R7</f>
        <v>0</v>
      </c>
      <c r="R11" s="33">
        <f>-'01 Investičné výdavky'!S7</f>
        <v>0</v>
      </c>
    </row>
    <row r="12" spans="1:18" x14ac:dyDescent="0.2">
      <c r="A12" s="52"/>
      <c r="B12" s="25" t="s">
        <v>73</v>
      </c>
      <c r="C12" s="55">
        <f>D12+NPV(Predpoklady!$C$5,'05 Finančná analýza'!E12:R12)</f>
        <v>-20705070.967342399</v>
      </c>
      <c r="D12" s="33">
        <f>'03 Prevádzkové výdavky'!D8</f>
        <v>-1790612.3712133332</v>
      </c>
      <c r="E12" s="33">
        <f>'03 Prevádzkové výdavky'!E8</f>
        <v>-1790612.3712133332</v>
      </c>
      <c r="F12" s="33">
        <f>'03 Prevádzkové výdavky'!F8</f>
        <v>-1790612.3712133332</v>
      </c>
      <c r="G12" s="33">
        <f>'03 Prevádzkové výdavky'!G8</f>
        <v>-1790612.3712133332</v>
      </c>
      <c r="H12" s="33">
        <f>'03 Prevádzkové výdavky'!H8</f>
        <v>-1790612.3712133332</v>
      </c>
      <c r="I12" s="33">
        <f>'03 Prevádzkové výdavky'!I8</f>
        <v>-1790612.3712133332</v>
      </c>
      <c r="J12" s="33">
        <f>'03 Prevádzkové výdavky'!J8</f>
        <v>-1790612.3712133332</v>
      </c>
      <c r="K12" s="33">
        <f>'03 Prevádzkové výdavky'!K8</f>
        <v>-1790612.3712133332</v>
      </c>
      <c r="L12" s="33">
        <f>'03 Prevádzkové výdavky'!L8</f>
        <v>-1790612.3712133332</v>
      </c>
      <c r="M12" s="33">
        <f>'03 Prevádzkové výdavky'!M8</f>
        <v>-1790612.3712133332</v>
      </c>
      <c r="N12" s="33">
        <f>'03 Prevádzkové výdavky'!N8</f>
        <v>-1790612.3712133332</v>
      </c>
      <c r="O12" s="33">
        <f>'03 Prevádzkové výdavky'!O8</f>
        <v>-1790612.3712133332</v>
      </c>
      <c r="P12" s="33">
        <f>'03 Prevádzkové výdavky'!P8</f>
        <v>-1790612.3712133332</v>
      </c>
      <c r="Q12" s="33">
        <f>'03 Prevádzkové výdavky'!Q8</f>
        <v>-1790612.3712133332</v>
      </c>
      <c r="R12" s="33">
        <f>'03 Prevádzkové výdavky'!R8</f>
        <v>-1790612.3712133332</v>
      </c>
    </row>
    <row r="13" spans="1:18" x14ac:dyDescent="0.2">
      <c r="A13" s="52"/>
      <c r="B13" s="25" t="s">
        <v>74</v>
      </c>
      <c r="C13" s="55">
        <f>D13+NPV(Predpoklady!$C$5,'05 Finančná analýza'!E13:R13)</f>
        <v>0</v>
      </c>
      <c r="D13" s="33">
        <f>'04 Prevádzkové príjmy'!D11</f>
        <v>0</v>
      </c>
      <c r="E13" s="33">
        <f>'04 Prevádzkové príjmy'!E11</f>
        <v>0</v>
      </c>
      <c r="F13" s="33">
        <f>'04 Prevádzkové príjmy'!F11</f>
        <v>0</v>
      </c>
      <c r="G13" s="33">
        <f>'04 Prevádzkové príjmy'!G11</f>
        <v>0</v>
      </c>
      <c r="H13" s="33">
        <f>'04 Prevádzkové príjmy'!H11</f>
        <v>0</v>
      </c>
      <c r="I13" s="33">
        <f>'04 Prevádzkové príjmy'!I11</f>
        <v>0</v>
      </c>
      <c r="J13" s="33">
        <f>'04 Prevádzkové príjmy'!J11</f>
        <v>0</v>
      </c>
      <c r="K13" s="33">
        <f>'04 Prevádzkové príjmy'!K11</f>
        <v>0</v>
      </c>
      <c r="L13" s="33">
        <f>'04 Prevádzkové príjmy'!L11</f>
        <v>0</v>
      </c>
      <c r="M13" s="33">
        <f>'04 Prevádzkové príjmy'!M11</f>
        <v>0</v>
      </c>
      <c r="N13" s="33">
        <f>'04 Prevádzkové príjmy'!N11</f>
        <v>0</v>
      </c>
      <c r="O13" s="33">
        <f>'04 Prevádzkové príjmy'!O11</f>
        <v>0</v>
      </c>
      <c r="P13" s="33">
        <f>'04 Prevádzkové príjmy'!P11</f>
        <v>0</v>
      </c>
      <c r="Q13" s="33">
        <f>'04 Prevádzkové príjmy'!Q11</f>
        <v>0</v>
      </c>
      <c r="R13" s="33">
        <f>'04 Prevádzkové príjmy'!R11</f>
        <v>0</v>
      </c>
    </row>
    <row r="14" spans="1:18" x14ac:dyDescent="0.2">
      <c r="A14" s="52"/>
      <c r="B14" s="25" t="s">
        <v>51</v>
      </c>
      <c r="C14" s="55">
        <f>D14+NPV(Predpoklady!$C$5,'05 Finančná analýza'!E14:R14)</f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56">
        <f>'02 Zostatková hodnota'!G7</f>
        <v>0</v>
      </c>
    </row>
    <row r="15" spans="1:18" x14ac:dyDescent="0.2">
      <c r="A15" s="52"/>
      <c r="B15" s="24" t="s">
        <v>75</v>
      </c>
      <c r="C15" s="46">
        <f>D15+NPV(Predpoklady!C5,'05 Finančná analýza'!E15:R15)</f>
        <v>-20705070.967342399</v>
      </c>
      <c r="D15" s="36">
        <f>SUM(D11:D14)</f>
        <v>-1790612.3712133332</v>
      </c>
      <c r="E15" s="36">
        <f t="shared" ref="E15" si="12">SUM(E11:E14)</f>
        <v>-1790612.3712133332</v>
      </c>
      <c r="F15" s="36">
        <f t="shared" ref="F15" si="13">SUM(F11:F14)</f>
        <v>-1790612.3712133332</v>
      </c>
      <c r="G15" s="36">
        <f t="shared" ref="G15" si="14">SUM(G11:G14)</f>
        <v>-1790612.3712133332</v>
      </c>
      <c r="H15" s="36">
        <f t="shared" ref="H15" si="15">SUM(H11:H14)</f>
        <v>-1790612.3712133332</v>
      </c>
      <c r="I15" s="36">
        <f t="shared" ref="I15" si="16">SUM(I11:I14)</f>
        <v>-1790612.3712133332</v>
      </c>
      <c r="J15" s="36">
        <f t="shared" ref="J15" si="17">SUM(J11:J14)</f>
        <v>-1790612.3712133332</v>
      </c>
      <c r="K15" s="36">
        <f t="shared" ref="K15" si="18">SUM(K11:K14)</f>
        <v>-1790612.3712133332</v>
      </c>
      <c r="L15" s="36">
        <f t="shared" ref="L15" si="19">SUM(L11:L14)</f>
        <v>-1790612.3712133332</v>
      </c>
      <c r="M15" s="36">
        <f t="shared" ref="M15" si="20">SUM(M11:M14)</f>
        <v>-1790612.3712133332</v>
      </c>
      <c r="N15" s="36">
        <f t="shared" ref="N15" si="21">SUM(N11:N14)</f>
        <v>-1790612.3712133332</v>
      </c>
      <c r="O15" s="36">
        <f t="shared" ref="O15" si="22">SUM(O11:O14)</f>
        <v>-1790612.3712133332</v>
      </c>
      <c r="P15" s="36">
        <f t="shared" ref="P15" si="23">SUM(P11:P14)</f>
        <v>-1790612.3712133332</v>
      </c>
      <c r="Q15" s="36">
        <f t="shared" ref="Q15" si="24">SUM(Q11:Q14)</f>
        <v>-1790612.3712133332</v>
      </c>
      <c r="R15" s="36">
        <f t="shared" ref="R15" si="25">SUM(R11:R14)</f>
        <v>-1790612.3712133332</v>
      </c>
    </row>
    <row r="16" spans="1:18" x14ac:dyDescent="0.2">
      <c r="A16" s="52"/>
    </row>
    <row r="17" spans="1:18" x14ac:dyDescent="0.2">
      <c r="A17" s="52"/>
      <c r="B17" s="25" t="s">
        <v>76</v>
      </c>
      <c r="C17" s="57">
        <f>SUM(C11:C14)</f>
        <v>-20705070.967342399</v>
      </c>
      <c r="D17" s="25" t="s">
        <v>77</v>
      </c>
    </row>
    <row r="19" spans="1:18" x14ac:dyDescent="0.2">
      <c r="B19" s="24" t="s">
        <v>56</v>
      </c>
      <c r="C19" s="24"/>
      <c r="D19" s="25" t="s">
        <v>58</v>
      </c>
    </row>
    <row r="20" spans="1:18" x14ac:dyDescent="0.2">
      <c r="B20" s="24"/>
      <c r="C20" s="34" t="s">
        <v>39</v>
      </c>
      <c r="D20" s="47">
        <v>1</v>
      </c>
      <c r="E20" s="47">
        <v>2</v>
      </c>
      <c r="F20" s="47">
        <v>3</v>
      </c>
      <c r="G20" s="47">
        <v>4</v>
      </c>
      <c r="H20" s="47">
        <v>5</v>
      </c>
      <c r="I20" s="47">
        <v>6</v>
      </c>
      <c r="J20" s="47">
        <v>7</v>
      </c>
      <c r="K20" s="47">
        <v>8</v>
      </c>
      <c r="L20" s="47">
        <v>9</v>
      </c>
      <c r="M20" s="47">
        <v>10</v>
      </c>
      <c r="N20" s="47">
        <v>11</v>
      </c>
      <c r="O20" s="47">
        <v>12</v>
      </c>
      <c r="P20" s="47">
        <v>13</v>
      </c>
      <c r="Q20" s="47">
        <v>14</v>
      </c>
      <c r="R20" s="47">
        <v>15</v>
      </c>
    </row>
    <row r="21" spans="1:18" x14ac:dyDescent="0.2">
      <c r="B21" s="43" t="s">
        <v>70</v>
      </c>
      <c r="C21" s="54" t="s">
        <v>71</v>
      </c>
      <c r="D21" s="44">
        <v>2024</v>
      </c>
      <c r="E21" s="44">
        <f>$D$21+D20</f>
        <v>2025</v>
      </c>
      <c r="F21" s="44">
        <f>$D$21+E20</f>
        <v>2026</v>
      </c>
      <c r="G21" s="44">
        <f t="shared" ref="G21:R21" si="26">$D$21+F20</f>
        <v>2027</v>
      </c>
      <c r="H21" s="44">
        <f t="shared" si="26"/>
        <v>2028</v>
      </c>
      <c r="I21" s="44">
        <f t="shared" si="26"/>
        <v>2029</v>
      </c>
      <c r="J21" s="44">
        <f t="shared" si="26"/>
        <v>2030</v>
      </c>
      <c r="K21" s="44">
        <f t="shared" si="26"/>
        <v>2031</v>
      </c>
      <c r="L21" s="44">
        <f t="shared" si="26"/>
        <v>2032</v>
      </c>
      <c r="M21" s="44">
        <f t="shared" si="26"/>
        <v>2033</v>
      </c>
      <c r="N21" s="44">
        <f t="shared" si="26"/>
        <v>2034</v>
      </c>
      <c r="O21" s="44">
        <f t="shared" si="26"/>
        <v>2035</v>
      </c>
      <c r="P21" s="44">
        <f t="shared" si="26"/>
        <v>2036</v>
      </c>
      <c r="Q21" s="44">
        <f t="shared" si="26"/>
        <v>2037</v>
      </c>
      <c r="R21" s="44">
        <f t="shared" si="26"/>
        <v>2038</v>
      </c>
    </row>
    <row r="22" spans="1:18" x14ac:dyDescent="0.2">
      <c r="B22" s="25" t="s">
        <v>72</v>
      </c>
      <c r="C22" s="55">
        <f>D22+NPV(Predpoklady!$C$5,'05 Finančná analýza'!E22:R22)</f>
        <v>0</v>
      </c>
      <c r="D22" s="33">
        <f>-'01 Investičné výdavky'!E15</f>
        <v>0</v>
      </c>
      <c r="E22" s="33">
        <f>-'01 Investičné výdavky'!F15</f>
        <v>0</v>
      </c>
      <c r="F22" s="33">
        <f>-'01 Investičné výdavky'!G15</f>
        <v>0</v>
      </c>
      <c r="G22" s="33">
        <f>-'01 Investičné výdavky'!H15</f>
        <v>0</v>
      </c>
      <c r="H22" s="33">
        <f>-'01 Investičné výdavky'!I15</f>
        <v>0</v>
      </c>
      <c r="I22" s="33">
        <f>-'01 Investičné výdavky'!J15</f>
        <v>0</v>
      </c>
      <c r="J22" s="33">
        <f>-'01 Investičné výdavky'!K15</f>
        <v>0</v>
      </c>
      <c r="K22" s="33">
        <f>-'01 Investičné výdavky'!L15</f>
        <v>0</v>
      </c>
      <c r="L22" s="33">
        <f>-'01 Investičné výdavky'!M15</f>
        <v>0</v>
      </c>
      <c r="M22" s="33">
        <f>-'01 Investičné výdavky'!N15</f>
        <v>0</v>
      </c>
      <c r="N22" s="33">
        <f>-'01 Investičné výdavky'!O15</f>
        <v>0</v>
      </c>
      <c r="O22" s="33">
        <f>-'01 Investičné výdavky'!P15</f>
        <v>0</v>
      </c>
      <c r="P22" s="33">
        <f>-'01 Investičné výdavky'!Q15</f>
        <v>0</v>
      </c>
      <c r="Q22" s="33">
        <f>-'01 Investičné výdavky'!R15</f>
        <v>0</v>
      </c>
      <c r="R22" s="33">
        <f>-'01 Investičné výdavky'!S15</f>
        <v>0</v>
      </c>
    </row>
    <row r="23" spans="1:18" x14ac:dyDescent="0.2">
      <c r="B23" s="25" t="s">
        <v>73</v>
      </c>
      <c r="C23" s="55">
        <f>D23+NPV(Predpoklady!$C$5,'05 Finančná analýza'!E23:R23)</f>
        <v>-25370729.102405079</v>
      </c>
      <c r="D23" s="33">
        <f>'03 Prevádzkové výdavky'!D16</f>
        <v>-2194107.0121963336</v>
      </c>
      <c r="E23" s="33">
        <f>'03 Prevádzkové výdavky'!E16</f>
        <v>-2194107.0121963336</v>
      </c>
      <c r="F23" s="33">
        <f>'03 Prevádzkové výdavky'!F16</f>
        <v>-2194107.0121963336</v>
      </c>
      <c r="G23" s="33">
        <f>'03 Prevádzkové výdavky'!G16</f>
        <v>-2194107.0121963336</v>
      </c>
      <c r="H23" s="33">
        <f>'03 Prevádzkové výdavky'!H16</f>
        <v>-2194107.0121963336</v>
      </c>
      <c r="I23" s="33">
        <f>'03 Prevádzkové výdavky'!I16</f>
        <v>-2194107.0121963336</v>
      </c>
      <c r="J23" s="33">
        <f>'03 Prevádzkové výdavky'!J16</f>
        <v>-2194107.0121963336</v>
      </c>
      <c r="K23" s="33">
        <f>'03 Prevádzkové výdavky'!K16</f>
        <v>-2194107.0121963336</v>
      </c>
      <c r="L23" s="33">
        <f>'03 Prevádzkové výdavky'!L16</f>
        <v>-2194107.0121963336</v>
      </c>
      <c r="M23" s="33">
        <f>'03 Prevádzkové výdavky'!M16</f>
        <v>-2194107.0121963336</v>
      </c>
      <c r="N23" s="33">
        <f>'03 Prevádzkové výdavky'!N16</f>
        <v>-2194107.0121963336</v>
      </c>
      <c r="O23" s="33">
        <f>'03 Prevádzkové výdavky'!O16</f>
        <v>-2194107.0121963336</v>
      </c>
      <c r="P23" s="33">
        <f>'03 Prevádzkové výdavky'!P16</f>
        <v>-2194107.0121963336</v>
      </c>
      <c r="Q23" s="33">
        <f>'03 Prevádzkové výdavky'!Q16</f>
        <v>-2194107.0121963336</v>
      </c>
      <c r="R23" s="33">
        <f>'03 Prevádzkové výdavky'!R16</f>
        <v>-2194107.0121963336</v>
      </c>
    </row>
    <row r="24" spans="1:18" x14ac:dyDescent="0.2">
      <c r="B24" s="25" t="s">
        <v>74</v>
      </c>
      <c r="C24" s="55">
        <f>D24+NPV(Predpoklady!$C$5,'05 Finančná analýza'!E24:R24)</f>
        <v>0</v>
      </c>
      <c r="D24" s="33">
        <f>'04 Prevádzkové príjmy'!D12</f>
        <v>0</v>
      </c>
      <c r="E24" s="33">
        <f>'04 Prevádzkové príjmy'!E12</f>
        <v>0</v>
      </c>
      <c r="F24" s="33">
        <f>'04 Prevádzkové príjmy'!F12</f>
        <v>0</v>
      </c>
      <c r="G24" s="33">
        <f>'04 Prevádzkové príjmy'!G12</f>
        <v>0</v>
      </c>
      <c r="H24" s="33">
        <f>'04 Prevádzkové príjmy'!H12</f>
        <v>0</v>
      </c>
      <c r="I24" s="33">
        <f>'04 Prevádzkové príjmy'!I12</f>
        <v>0</v>
      </c>
      <c r="J24" s="33">
        <f>'04 Prevádzkové príjmy'!J12</f>
        <v>0</v>
      </c>
      <c r="K24" s="33">
        <f>'04 Prevádzkové príjmy'!K12</f>
        <v>0</v>
      </c>
      <c r="L24" s="33">
        <f>'04 Prevádzkové príjmy'!L12</f>
        <v>0</v>
      </c>
      <c r="M24" s="33">
        <f>'04 Prevádzkové príjmy'!M12</f>
        <v>0</v>
      </c>
      <c r="N24" s="33">
        <f>'04 Prevádzkové príjmy'!N12</f>
        <v>0</v>
      </c>
      <c r="O24" s="33">
        <f>'04 Prevádzkové príjmy'!O12</f>
        <v>0</v>
      </c>
      <c r="P24" s="33">
        <f>'04 Prevádzkové príjmy'!P12</f>
        <v>0</v>
      </c>
      <c r="Q24" s="33">
        <f>'04 Prevádzkové príjmy'!Q12</f>
        <v>0</v>
      </c>
      <c r="R24" s="33">
        <f>'04 Prevádzkové príjmy'!R12</f>
        <v>0</v>
      </c>
    </row>
    <row r="25" spans="1:18" x14ac:dyDescent="0.2">
      <c r="B25" s="25" t="s">
        <v>51</v>
      </c>
      <c r="C25" s="55">
        <f>D25+NPV(Predpoklady!$C$5,'05 Finančná analýza'!E25:R25)</f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56">
        <f>'02 Zostatková hodnota'!G12</f>
        <v>0</v>
      </c>
    </row>
    <row r="26" spans="1:18" x14ac:dyDescent="0.2">
      <c r="B26" s="24" t="s">
        <v>75</v>
      </c>
      <c r="C26" s="46">
        <f>D26+NPV(Predpoklady!C5,'05 Finančná analýza'!E26:R26)</f>
        <v>-25370729.102405079</v>
      </c>
      <c r="D26" s="36">
        <f>SUM(D22:D25)</f>
        <v>-2194107.0121963336</v>
      </c>
      <c r="E26" s="36">
        <f t="shared" ref="E26:R26" si="27">SUM(E22:E25)</f>
        <v>-2194107.0121963336</v>
      </c>
      <c r="F26" s="36">
        <f t="shared" si="27"/>
        <v>-2194107.0121963336</v>
      </c>
      <c r="G26" s="36">
        <f t="shared" si="27"/>
        <v>-2194107.0121963336</v>
      </c>
      <c r="H26" s="36">
        <f t="shared" si="27"/>
        <v>-2194107.0121963336</v>
      </c>
      <c r="I26" s="36">
        <f t="shared" si="27"/>
        <v>-2194107.0121963336</v>
      </c>
      <c r="J26" s="36">
        <f t="shared" si="27"/>
        <v>-2194107.0121963336</v>
      </c>
      <c r="K26" s="36">
        <f t="shared" si="27"/>
        <v>-2194107.0121963336</v>
      </c>
      <c r="L26" s="36">
        <f t="shared" si="27"/>
        <v>-2194107.0121963336</v>
      </c>
      <c r="M26" s="36">
        <f t="shared" si="27"/>
        <v>-2194107.0121963336</v>
      </c>
      <c r="N26" s="36">
        <f t="shared" si="27"/>
        <v>-2194107.0121963336</v>
      </c>
      <c r="O26" s="36">
        <f t="shared" si="27"/>
        <v>-2194107.0121963336</v>
      </c>
      <c r="P26" s="36">
        <f t="shared" si="27"/>
        <v>-2194107.0121963336</v>
      </c>
      <c r="Q26" s="36">
        <f t="shared" si="27"/>
        <v>-2194107.0121963336</v>
      </c>
      <c r="R26" s="36">
        <f t="shared" si="27"/>
        <v>-2194107.0121963336</v>
      </c>
    </row>
    <row r="28" spans="1:18" x14ac:dyDescent="0.2">
      <c r="B28" s="25" t="s">
        <v>76</v>
      </c>
      <c r="C28" s="57">
        <f>SUM(C22:C25)</f>
        <v>-25370729.102405079</v>
      </c>
      <c r="D28" s="25" t="s">
        <v>77</v>
      </c>
    </row>
    <row r="30" spans="1:18" x14ac:dyDescent="0.2">
      <c r="B30" s="24" t="s">
        <v>57</v>
      </c>
      <c r="C30" s="24"/>
      <c r="D30" s="25" t="s">
        <v>58</v>
      </c>
    </row>
    <row r="31" spans="1:18" x14ac:dyDescent="0.2">
      <c r="B31" s="24"/>
      <c r="C31" s="34" t="s">
        <v>39</v>
      </c>
      <c r="D31" s="47">
        <v>1</v>
      </c>
      <c r="E31" s="47">
        <v>2</v>
      </c>
      <c r="F31" s="47">
        <v>3</v>
      </c>
      <c r="G31" s="47">
        <v>4</v>
      </c>
      <c r="H31" s="47">
        <v>5</v>
      </c>
      <c r="I31" s="47">
        <v>6</v>
      </c>
      <c r="J31" s="47">
        <v>7</v>
      </c>
      <c r="K31" s="47">
        <v>8</v>
      </c>
      <c r="L31" s="47">
        <v>9</v>
      </c>
      <c r="M31" s="47">
        <v>10</v>
      </c>
      <c r="N31" s="47">
        <v>11</v>
      </c>
      <c r="O31" s="47">
        <v>12</v>
      </c>
      <c r="P31" s="47">
        <v>13</v>
      </c>
      <c r="Q31" s="47">
        <v>14</v>
      </c>
      <c r="R31" s="47">
        <v>15</v>
      </c>
    </row>
    <row r="32" spans="1:18" x14ac:dyDescent="0.2">
      <c r="B32" s="43" t="s">
        <v>70</v>
      </c>
      <c r="C32" s="54" t="s">
        <v>71</v>
      </c>
      <c r="D32" s="44">
        <v>2024</v>
      </c>
      <c r="E32" s="44">
        <f>$D$21+D31</f>
        <v>2025</v>
      </c>
      <c r="F32" s="44">
        <f>$D$21+E31</f>
        <v>2026</v>
      </c>
      <c r="G32" s="44">
        <f t="shared" ref="G32" si="28">$D$21+F31</f>
        <v>2027</v>
      </c>
      <c r="H32" s="44">
        <f t="shared" ref="H32" si="29">$D$21+G31</f>
        <v>2028</v>
      </c>
      <c r="I32" s="44">
        <f t="shared" ref="I32" si="30">$D$21+H31</f>
        <v>2029</v>
      </c>
      <c r="J32" s="44">
        <f t="shared" ref="J32" si="31">$D$21+I31</f>
        <v>2030</v>
      </c>
      <c r="K32" s="44">
        <f t="shared" ref="K32" si="32">$D$21+J31</f>
        <v>2031</v>
      </c>
      <c r="L32" s="44">
        <f t="shared" ref="L32" si="33">$D$21+K31</f>
        <v>2032</v>
      </c>
      <c r="M32" s="44">
        <f t="shared" ref="M32" si="34">$D$21+L31</f>
        <v>2033</v>
      </c>
      <c r="N32" s="44">
        <f t="shared" ref="N32" si="35">$D$21+M31</f>
        <v>2034</v>
      </c>
      <c r="O32" s="44">
        <f t="shared" ref="O32" si="36">$D$21+N31</f>
        <v>2035</v>
      </c>
      <c r="P32" s="44">
        <f t="shared" ref="P32" si="37">$D$21+O31</f>
        <v>2036</v>
      </c>
      <c r="Q32" s="44">
        <f t="shared" ref="Q32" si="38">$D$21+P31</f>
        <v>2037</v>
      </c>
      <c r="R32" s="44">
        <f t="shared" ref="R32" si="39">$D$21+Q31</f>
        <v>2038</v>
      </c>
    </row>
    <row r="33" spans="2:18" x14ac:dyDescent="0.2">
      <c r="B33" s="25" t="s">
        <v>72</v>
      </c>
      <c r="C33" s="55">
        <f>D33+NPV(Predpoklady!$C$5,'05 Finančná analýza'!E33:R33)</f>
        <v>0</v>
      </c>
      <c r="D33" s="33">
        <f>-'01 Investičné výdavky'!E23</f>
        <v>0</v>
      </c>
      <c r="E33" s="33">
        <f>-'01 Investičné výdavky'!F23</f>
        <v>0</v>
      </c>
      <c r="F33" s="33">
        <f>-'01 Investičné výdavky'!G23</f>
        <v>0</v>
      </c>
      <c r="G33" s="33">
        <f>-'01 Investičné výdavky'!H23</f>
        <v>0</v>
      </c>
      <c r="H33" s="33">
        <f>-'01 Investičné výdavky'!I23</f>
        <v>0</v>
      </c>
      <c r="I33" s="33">
        <f>-'01 Investičné výdavky'!J23</f>
        <v>0</v>
      </c>
      <c r="J33" s="33">
        <f>-'01 Investičné výdavky'!K23</f>
        <v>0</v>
      </c>
      <c r="K33" s="33">
        <f>-'01 Investičné výdavky'!L23</f>
        <v>0</v>
      </c>
      <c r="L33" s="33">
        <f>-'01 Investičné výdavky'!M23</f>
        <v>0</v>
      </c>
      <c r="M33" s="33">
        <f>-'01 Investičné výdavky'!N23</f>
        <v>0</v>
      </c>
      <c r="N33" s="33">
        <f>-'01 Investičné výdavky'!O23</f>
        <v>0</v>
      </c>
      <c r="O33" s="33">
        <f>-'01 Investičné výdavky'!P23</f>
        <v>0</v>
      </c>
      <c r="P33" s="33">
        <f>-'01 Investičné výdavky'!Q23</f>
        <v>0</v>
      </c>
      <c r="Q33" s="33">
        <f>-'01 Investičné výdavky'!R23</f>
        <v>0</v>
      </c>
      <c r="R33" s="33">
        <f>-'01 Investičné výdavky'!S23</f>
        <v>0</v>
      </c>
    </row>
    <row r="34" spans="2:18" x14ac:dyDescent="0.2">
      <c r="B34" s="25" t="s">
        <v>73</v>
      </c>
      <c r="C34" s="55">
        <f>D34+NPV(Predpoklady!$C$5,'05 Finančná analýza'!E34:R34)</f>
        <v>-30270579.912806392</v>
      </c>
      <c r="D34" s="33">
        <f>'03 Prevádzkové výdavky'!D24</f>
        <v>-2321110.6613494982</v>
      </c>
      <c r="E34" s="33">
        <f>'03 Prevádzkové výdavky'!E24</f>
        <v>-2475143.5445494978</v>
      </c>
      <c r="F34" s="33">
        <f>'03 Prevádzkové výdavky'!F24</f>
        <v>-2607171.7301494982</v>
      </c>
      <c r="G34" s="33">
        <f>'03 Prevádzkové výdavky'!G24</f>
        <v>-2625050.5469494984</v>
      </c>
      <c r="H34" s="33">
        <f>'03 Prevádzkové výdavky'!H24</f>
        <v>-2625050.5469494984</v>
      </c>
      <c r="I34" s="33">
        <f>'03 Prevádzkové výdavky'!I24</f>
        <v>-2680062.2909494983</v>
      </c>
      <c r="J34" s="33">
        <f>'03 Prevádzkové výdavky'!J24</f>
        <v>-2680062.2909494983</v>
      </c>
      <c r="K34" s="33">
        <f>'03 Prevádzkové výdavky'!K24</f>
        <v>-2680062.2909494983</v>
      </c>
      <c r="L34" s="33">
        <f>'03 Prevádzkové výdavky'!L24</f>
        <v>-2680062.2909494983</v>
      </c>
      <c r="M34" s="33">
        <f>'03 Prevádzkové výdavky'!M24</f>
        <v>-2680062.2909494983</v>
      </c>
      <c r="N34" s="33">
        <f>'03 Prevádzkové výdavky'!N24</f>
        <v>-2680062.2909494983</v>
      </c>
      <c r="O34" s="33">
        <f>'03 Prevádzkové výdavky'!O24</f>
        <v>-2680062.2909494983</v>
      </c>
      <c r="P34" s="33">
        <f>'03 Prevádzkové výdavky'!P24</f>
        <v>-2680062.2909494983</v>
      </c>
      <c r="Q34" s="33">
        <f>'03 Prevádzkové výdavky'!Q24</f>
        <v>-2680062.2909494983</v>
      </c>
      <c r="R34" s="33">
        <f>'03 Prevádzkové výdavky'!R24</f>
        <v>-2680062.2909494983</v>
      </c>
    </row>
    <row r="35" spans="2:18" x14ac:dyDescent="0.2">
      <c r="B35" s="25" t="s">
        <v>74</v>
      </c>
      <c r="C35" s="55">
        <f>D35+NPV(Predpoklady!$C$5,'05 Finančná analýza'!E35:R35)</f>
        <v>0</v>
      </c>
      <c r="D35" s="33">
        <f>'04 Prevádzkové príjmy'!D18</f>
        <v>0</v>
      </c>
      <c r="E35" s="33">
        <f>'04 Prevádzkové príjmy'!E18</f>
        <v>0</v>
      </c>
      <c r="F35" s="33">
        <f>'04 Prevádzkové príjmy'!F18</f>
        <v>0</v>
      </c>
      <c r="G35" s="33">
        <f>'04 Prevádzkové príjmy'!G18</f>
        <v>0</v>
      </c>
      <c r="H35" s="33">
        <f>'04 Prevádzkové príjmy'!H18</f>
        <v>0</v>
      </c>
      <c r="I35" s="33">
        <f>'04 Prevádzkové príjmy'!I18</f>
        <v>0</v>
      </c>
      <c r="J35" s="33">
        <f>'04 Prevádzkové príjmy'!J18</f>
        <v>0</v>
      </c>
      <c r="K35" s="33">
        <f>'04 Prevádzkové príjmy'!K18</f>
        <v>0</v>
      </c>
      <c r="L35" s="33">
        <f>'04 Prevádzkové príjmy'!L18</f>
        <v>0</v>
      </c>
      <c r="M35" s="33">
        <f>'04 Prevádzkové príjmy'!M18</f>
        <v>0</v>
      </c>
      <c r="N35" s="33">
        <f>'04 Prevádzkové príjmy'!N18</f>
        <v>0</v>
      </c>
      <c r="O35" s="33">
        <f>'04 Prevádzkové príjmy'!O18</f>
        <v>0</v>
      </c>
      <c r="P35" s="33">
        <f>'04 Prevádzkové príjmy'!P18</f>
        <v>0</v>
      </c>
      <c r="Q35" s="33">
        <f>'04 Prevádzkové príjmy'!Q18</f>
        <v>0</v>
      </c>
      <c r="R35" s="33">
        <f>'04 Prevádzkové príjmy'!R18</f>
        <v>0</v>
      </c>
    </row>
    <row r="36" spans="2:18" x14ac:dyDescent="0.2">
      <c r="B36" s="25" t="s">
        <v>51</v>
      </c>
      <c r="C36" s="55">
        <f>D36+NPV(Predpoklady!$C$5,'05 Finančná analýza'!E36:R36)</f>
        <v>0</v>
      </c>
      <c r="D36" s="33">
        <v>0</v>
      </c>
      <c r="E36" s="33">
        <v>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56">
        <f>'02 Zostatková hodnota'!G17</f>
        <v>0</v>
      </c>
    </row>
    <row r="37" spans="2:18" x14ac:dyDescent="0.2">
      <c r="B37" s="24" t="s">
        <v>75</v>
      </c>
      <c r="C37" s="46">
        <f>D37+NPV(Predpoklady!C5,'05 Finančná analýza'!E37:R37)</f>
        <v>-30270579.912806392</v>
      </c>
      <c r="D37" s="36">
        <f>SUM(D33:D36)</f>
        <v>-2321110.6613494982</v>
      </c>
      <c r="E37" s="36">
        <f t="shared" ref="E37:R37" si="40">SUM(E33:E36)</f>
        <v>-2475143.5445494978</v>
      </c>
      <c r="F37" s="36">
        <f t="shared" si="40"/>
        <v>-2607171.7301494982</v>
      </c>
      <c r="G37" s="36">
        <f t="shared" si="40"/>
        <v>-2625050.5469494984</v>
      </c>
      <c r="H37" s="36">
        <f t="shared" si="40"/>
        <v>-2625050.5469494984</v>
      </c>
      <c r="I37" s="36">
        <f t="shared" si="40"/>
        <v>-2680062.2909494983</v>
      </c>
      <c r="J37" s="36">
        <f t="shared" si="40"/>
        <v>-2680062.2909494983</v>
      </c>
      <c r="K37" s="36">
        <f t="shared" si="40"/>
        <v>-2680062.2909494983</v>
      </c>
      <c r="L37" s="36">
        <f t="shared" si="40"/>
        <v>-2680062.2909494983</v>
      </c>
      <c r="M37" s="36">
        <f t="shared" si="40"/>
        <v>-2680062.2909494983</v>
      </c>
      <c r="N37" s="36">
        <f t="shared" si="40"/>
        <v>-2680062.2909494983</v>
      </c>
      <c r="O37" s="36">
        <f t="shared" si="40"/>
        <v>-2680062.2909494983</v>
      </c>
      <c r="P37" s="36">
        <f t="shared" si="40"/>
        <v>-2680062.2909494983</v>
      </c>
      <c r="Q37" s="36">
        <f t="shared" si="40"/>
        <v>-2680062.2909494983</v>
      </c>
      <c r="R37" s="36">
        <f t="shared" si="40"/>
        <v>-2680062.2909494983</v>
      </c>
    </row>
    <row r="39" spans="2:18" x14ac:dyDescent="0.2">
      <c r="B39" s="25" t="s">
        <v>76</v>
      </c>
      <c r="C39" s="57">
        <f>SUM(C33:C36)</f>
        <v>-30270579.912806392</v>
      </c>
      <c r="D39" s="25" t="s">
        <v>77</v>
      </c>
    </row>
    <row r="41" spans="2:18" x14ac:dyDescent="0.2">
      <c r="B41" s="24" t="s">
        <v>121</v>
      </c>
      <c r="C41" s="24"/>
      <c r="D41" s="25" t="s">
        <v>58</v>
      </c>
    </row>
    <row r="42" spans="2:18" x14ac:dyDescent="0.2">
      <c r="B42" s="24"/>
      <c r="C42" s="34" t="s">
        <v>39</v>
      </c>
      <c r="D42" s="47">
        <v>1</v>
      </c>
      <c r="E42" s="47">
        <v>2</v>
      </c>
      <c r="F42" s="47">
        <v>3</v>
      </c>
      <c r="G42" s="47">
        <v>4</v>
      </c>
      <c r="H42" s="47">
        <v>5</v>
      </c>
      <c r="I42" s="47">
        <v>6</v>
      </c>
      <c r="J42" s="47">
        <v>7</v>
      </c>
      <c r="K42" s="47">
        <v>8</v>
      </c>
      <c r="L42" s="47">
        <v>9</v>
      </c>
      <c r="M42" s="47">
        <v>10</v>
      </c>
      <c r="N42" s="47">
        <v>11</v>
      </c>
      <c r="O42" s="47">
        <v>12</v>
      </c>
      <c r="P42" s="47">
        <v>13</v>
      </c>
      <c r="Q42" s="47">
        <v>14</v>
      </c>
      <c r="R42" s="47">
        <v>15</v>
      </c>
    </row>
    <row r="43" spans="2:18" x14ac:dyDescent="0.2">
      <c r="B43" s="43" t="s">
        <v>70</v>
      </c>
      <c r="C43" s="54" t="s">
        <v>71</v>
      </c>
      <c r="D43" s="44">
        <v>2024</v>
      </c>
      <c r="E43" s="44">
        <f>$D$21+D42</f>
        <v>2025</v>
      </c>
      <c r="F43" s="44">
        <f>$D$21+E42</f>
        <v>2026</v>
      </c>
      <c r="G43" s="44">
        <f t="shared" ref="G43" si="41">$D$21+F42</f>
        <v>2027</v>
      </c>
      <c r="H43" s="44">
        <f t="shared" ref="H43" si="42">$D$21+G42</f>
        <v>2028</v>
      </c>
      <c r="I43" s="44">
        <f t="shared" ref="I43" si="43">$D$21+H42</f>
        <v>2029</v>
      </c>
      <c r="J43" s="44">
        <f t="shared" ref="J43" si="44">$D$21+I42</f>
        <v>2030</v>
      </c>
      <c r="K43" s="44">
        <f t="shared" ref="K43" si="45">$D$21+J42</f>
        <v>2031</v>
      </c>
      <c r="L43" s="44">
        <f t="shared" ref="L43" si="46">$D$21+K42</f>
        <v>2032</v>
      </c>
      <c r="M43" s="44">
        <f t="shared" ref="M43" si="47">$D$21+L42</f>
        <v>2033</v>
      </c>
      <c r="N43" s="44">
        <f t="shared" ref="N43" si="48">$D$21+M42</f>
        <v>2034</v>
      </c>
      <c r="O43" s="44">
        <f t="shared" ref="O43" si="49">$D$21+N42</f>
        <v>2035</v>
      </c>
      <c r="P43" s="44">
        <f t="shared" ref="P43" si="50">$D$21+O42</f>
        <v>2036</v>
      </c>
      <c r="Q43" s="44">
        <f t="shared" ref="Q43" si="51">$D$21+P42</f>
        <v>2037</v>
      </c>
      <c r="R43" s="44">
        <f t="shared" ref="R43" si="52">$D$21+Q42</f>
        <v>2038</v>
      </c>
    </row>
    <row r="44" spans="2:18" x14ac:dyDescent="0.2">
      <c r="B44" s="25" t="s">
        <v>72</v>
      </c>
      <c r="C44" s="55">
        <f>D44+NPV(Predpoklady!$C$5,'05 Finančná analýza'!E44:R44)</f>
        <v>0</v>
      </c>
      <c r="D44" s="33">
        <f>-'01 Investičné výdavky'!E31</f>
        <v>0</v>
      </c>
      <c r="E44" s="33">
        <f>-'01 Investičné výdavky'!F31</f>
        <v>0</v>
      </c>
      <c r="F44" s="33">
        <f>-'01 Investičné výdavky'!G31</f>
        <v>0</v>
      </c>
      <c r="G44" s="33">
        <f>-'01 Investičné výdavky'!H31</f>
        <v>0</v>
      </c>
      <c r="H44" s="33">
        <f>-'01 Investičné výdavky'!I31</f>
        <v>0</v>
      </c>
      <c r="I44" s="33">
        <f>-'01 Investičné výdavky'!J31</f>
        <v>0</v>
      </c>
      <c r="J44" s="33">
        <f>-'01 Investičné výdavky'!K31</f>
        <v>0</v>
      </c>
      <c r="K44" s="33">
        <f>-'01 Investičné výdavky'!L31</f>
        <v>0</v>
      </c>
      <c r="L44" s="33">
        <f>-'01 Investičné výdavky'!M31</f>
        <v>0</v>
      </c>
      <c r="M44" s="33">
        <f>-'01 Investičné výdavky'!N31</f>
        <v>0</v>
      </c>
      <c r="N44" s="33">
        <f>-'01 Investičné výdavky'!O31</f>
        <v>0</v>
      </c>
      <c r="O44" s="33">
        <f>-'01 Investičné výdavky'!P31</f>
        <v>0</v>
      </c>
      <c r="P44" s="33">
        <f>-'01 Investičné výdavky'!Q31</f>
        <v>0</v>
      </c>
      <c r="Q44" s="33">
        <f>-'01 Investičné výdavky'!R31</f>
        <v>0</v>
      </c>
      <c r="R44" s="33">
        <f>-'01 Investičné výdavky'!S31</f>
        <v>0</v>
      </c>
    </row>
    <row r="45" spans="2:18" x14ac:dyDescent="0.2">
      <c r="B45" s="25" t="s">
        <v>73</v>
      </c>
      <c r="C45" s="55">
        <f>D45+NPV(Predpoklady!$C$5,'05 Finančná analýza'!E45:R45)</f>
        <v>-37619409.021839067</v>
      </c>
      <c r="D45" s="33">
        <f>'03 Prevádzkové výdavky'!D32</f>
        <v>-3253395.2333941571</v>
      </c>
      <c r="E45" s="33">
        <f>'03 Prevádzkové výdavky'!E32</f>
        <v>-3253395.2333941571</v>
      </c>
      <c r="F45" s="33">
        <f>'03 Prevádzkové výdavky'!F32</f>
        <v>-3253395.2333941571</v>
      </c>
      <c r="G45" s="33">
        <f>'03 Prevádzkové výdavky'!G32</f>
        <v>-3253395.2333941571</v>
      </c>
      <c r="H45" s="33">
        <f>'03 Prevádzkové výdavky'!H32</f>
        <v>-3253395.2333941571</v>
      </c>
      <c r="I45" s="33">
        <f>'03 Prevádzkové výdavky'!I32</f>
        <v>-3253395.2333941571</v>
      </c>
      <c r="J45" s="33">
        <f>'03 Prevádzkové výdavky'!J32</f>
        <v>-3253395.2333941571</v>
      </c>
      <c r="K45" s="33">
        <f>'03 Prevádzkové výdavky'!K32</f>
        <v>-3253395.2333941571</v>
      </c>
      <c r="L45" s="33">
        <f>'03 Prevádzkové výdavky'!L32</f>
        <v>-3253395.2333941571</v>
      </c>
      <c r="M45" s="33">
        <f>'03 Prevádzkové výdavky'!M32</f>
        <v>-3253395.2333941571</v>
      </c>
      <c r="N45" s="33">
        <f>'03 Prevádzkové výdavky'!N32</f>
        <v>-3253395.2333941571</v>
      </c>
      <c r="O45" s="33">
        <f>'03 Prevádzkové výdavky'!O32</f>
        <v>-3253395.2333941571</v>
      </c>
      <c r="P45" s="33">
        <f>'03 Prevádzkové výdavky'!P32</f>
        <v>-3253395.2333941571</v>
      </c>
      <c r="Q45" s="33">
        <f>'03 Prevádzkové výdavky'!Q32</f>
        <v>-3253395.2333941571</v>
      </c>
      <c r="R45" s="33">
        <f>'03 Prevádzkové výdavky'!R32</f>
        <v>-3253395.2333941571</v>
      </c>
    </row>
    <row r="46" spans="2:18" x14ac:dyDescent="0.2">
      <c r="B46" s="25" t="s">
        <v>74</v>
      </c>
      <c r="C46" s="55">
        <f>D46+NPV(Predpoklady!$C$5,'05 Finančná analýza'!E46:R46)</f>
        <v>0</v>
      </c>
      <c r="D46" s="33">
        <f>'04 Prevádzkové príjmy'!D23</f>
        <v>0</v>
      </c>
      <c r="E46" s="33">
        <f>'04 Prevádzkové príjmy'!E23</f>
        <v>0</v>
      </c>
      <c r="F46" s="33">
        <f>'04 Prevádzkové príjmy'!F23</f>
        <v>0</v>
      </c>
      <c r="G46" s="33">
        <f>'04 Prevádzkové príjmy'!G23</f>
        <v>0</v>
      </c>
      <c r="H46" s="33">
        <f>'04 Prevádzkové príjmy'!H23</f>
        <v>0</v>
      </c>
      <c r="I46" s="33">
        <f>'04 Prevádzkové príjmy'!I23</f>
        <v>0</v>
      </c>
      <c r="J46" s="33">
        <f>'04 Prevádzkové príjmy'!J23</f>
        <v>0</v>
      </c>
      <c r="K46" s="33">
        <f>'04 Prevádzkové príjmy'!K23</f>
        <v>0</v>
      </c>
      <c r="L46" s="33">
        <f>'04 Prevádzkové príjmy'!L23</f>
        <v>0</v>
      </c>
      <c r="M46" s="33">
        <f>'04 Prevádzkové príjmy'!M23</f>
        <v>0</v>
      </c>
      <c r="N46" s="33">
        <f>'04 Prevádzkové príjmy'!N23</f>
        <v>0</v>
      </c>
      <c r="O46" s="33">
        <f>'04 Prevádzkové príjmy'!O23</f>
        <v>0</v>
      </c>
      <c r="P46" s="33">
        <f>'04 Prevádzkové príjmy'!P23</f>
        <v>0</v>
      </c>
      <c r="Q46" s="33">
        <f>'04 Prevádzkové príjmy'!Q23</f>
        <v>0</v>
      </c>
      <c r="R46" s="33">
        <f>'04 Prevádzkové príjmy'!R23</f>
        <v>0</v>
      </c>
    </row>
    <row r="47" spans="2:18" x14ac:dyDescent="0.2">
      <c r="B47" s="25" t="s">
        <v>51</v>
      </c>
      <c r="C47" s="55">
        <f>D47+NPV(Predpoklady!$C$5,'05 Finančná analýza'!E47:R47)</f>
        <v>0</v>
      </c>
      <c r="D47" s="33">
        <v>0</v>
      </c>
      <c r="E47" s="33">
        <v>0</v>
      </c>
      <c r="F47" s="33">
        <v>0</v>
      </c>
      <c r="G47" s="33">
        <v>0</v>
      </c>
      <c r="H47" s="33">
        <v>0</v>
      </c>
      <c r="I47" s="33">
        <v>0</v>
      </c>
      <c r="J47" s="33">
        <v>0</v>
      </c>
      <c r="K47" s="33">
        <v>0</v>
      </c>
      <c r="L47" s="33">
        <v>0</v>
      </c>
      <c r="M47" s="33">
        <v>0</v>
      </c>
      <c r="N47" s="33">
        <v>0</v>
      </c>
      <c r="O47" s="33">
        <v>0</v>
      </c>
      <c r="P47" s="33">
        <v>0</v>
      </c>
      <c r="Q47" s="33">
        <v>0</v>
      </c>
      <c r="R47" s="56">
        <f>'02 Zostatková hodnota'!G22</f>
        <v>0</v>
      </c>
    </row>
    <row r="48" spans="2:18" x14ac:dyDescent="0.2">
      <c r="B48" s="24" t="s">
        <v>75</v>
      </c>
      <c r="C48" s="46">
        <f>D48+NPV(Predpoklady!C16,'05 Finančná analýza'!E48:R48)</f>
        <v>-48800928.500912368</v>
      </c>
      <c r="D48" s="36">
        <f>SUM(D44:D47)</f>
        <v>-3253395.2333941571</v>
      </c>
      <c r="E48" s="36">
        <f t="shared" ref="E48:R48" si="53">SUM(E44:E47)</f>
        <v>-3253395.2333941571</v>
      </c>
      <c r="F48" s="36">
        <f t="shared" si="53"/>
        <v>-3253395.2333941571</v>
      </c>
      <c r="G48" s="36">
        <f t="shared" si="53"/>
        <v>-3253395.2333941571</v>
      </c>
      <c r="H48" s="36">
        <f t="shared" si="53"/>
        <v>-3253395.2333941571</v>
      </c>
      <c r="I48" s="36">
        <f t="shared" si="53"/>
        <v>-3253395.2333941571</v>
      </c>
      <c r="J48" s="36">
        <f t="shared" si="53"/>
        <v>-3253395.2333941571</v>
      </c>
      <c r="K48" s="36">
        <f t="shared" si="53"/>
        <v>-3253395.2333941571</v>
      </c>
      <c r="L48" s="36">
        <f t="shared" si="53"/>
        <v>-3253395.2333941571</v>
      </c>
      <c r="M48" s="36">
        <f t="shared" si="53"/>
        <v>-3253395.2333941571</v>
      </c>
      <c r="N48" s="36">
        <f t="shared" si="53"/>
        <v>-3253395.2333941571</v>
      </c>
      <c r="O48" s="36">
        <f t="shared" si="53"/>
        <v>-3253395.2333941571</v>
      </c>
      <c r="P48" s="36">
        <f t="shared" si="53"/>
        <v>-3253395.2333941571</v>
      </c>
      <c r="Q48" s="36">
        <f t="shared" si="53"/>
        <v>-3253395.2333941571</v>
      </c>
      <c r="R48" s="36">
        <f t="shared" si="53"/>
        <v>-3253395.2333941571</v>
      </c>
    </row>
    <row r="50" spans="2:18" x14ac:dyDescent="0.2">
      <c r="B50" s="25" t="s">
        <v>76</v>
      </c>
      <c r="C50" s="57">
        <f>SUM(C44:C47)</f>
        <v>-37619409.021839067</v>
      </c>
      <c r="D50" s="25" t="s">
        <v>77</v>
      </c>
    </row>
    <row r="52" spans="2:18" x14ac:dyDescent="0.2">
      <c r="B52" s="24" t="s">
        <v>127</v>
      </c>
      <c r="C52" s="24"/>
      <c r="D52" s="25" t="s">
        <v>58</v>
      </c>
    </row>
    <row r="53" spans="2:18" x14ac:dyDescent="0.2">
      <c r="B53" s="24"/>
      <c r="C53" s="34" t="s">
        <v>39</v>
      </c>
      <c r="D53" s="47">
        <v>1</v>
      </c>
      <c r="E53" s="47">
        <v>2</v>
      </c>
      <c r="F53" s="47">
        <v>3</v>
      </c>
      <c r="G53" s="47">
        <v>4</v>
      </c>
      <c r="H53" s="47">
        <v>5</v>
      </c>
      <c r="I53" s="47">
        <v>6</v>
      </c>
      <c r="J53" s="47">
        <v>7</v>
      </c>
      <c r="K53" s="47">
        <v>8</v>
      </c>
      <c r="L53" s="47">
        <v>9</v>
      </c>
      <c r="M53" s="47">
        <v>10</v>
      </c>
      <c r="N53" s="47">
        <v>11</v>
      </c>
      <c r="O53" s="47">
        <v>12</v>
      </c>
      <c r="P53" s="47">
        <v>13</v>
      </c>
      <c r="Q53" s="47">
        <v>14</v>
      </c>
      <c r="R53" s="47">
        <v>15</v>
      </c>
    </row>
    <row r="54" spans="2:18" x14ac:dyDescent="0.2">
      <c r="B54" s="43" t="s">
        <v>70</v>
      </c>
      <c r="C54" s="54" t="s">
        <v>71</v>
      </c>
      <c r="D54" s="44">
        <v>2024</v>
      </c>
      <c r="E54" s="44">
        <f>$D$21+D53</f>
        <v>2025</v>
      </c>
      <c r="F54" s="44">
        <f>$D$21+E53</f>
        <v>2026</v>
      </c>
      <c r="G54" s="44">
        <f t="shared" ref="G54" si="54">$D$21+F53</f>
        <v>2027</v>
      </c>
      <c r="H54" s="44">
        <f t="shared" ref="H54" si="55">$D$21+G53</f>
        <v>2028</v>
      </c>
      <c r="I54" s="44">
        <f t="shared" ref="I54" si="56">$D$21+H53</f>
        <v>2029</v>
      </c>
      <c r="J54" s="44">
        <f t="shared" ref="J54" si="57">$D$21+I53</f>
        <v>2030</v>
      </c>
      <c r="K54" s="44">
        <f t="shared" ref="K54" si="58">$D$21+J53</f>
        <v>2031</v>
      </c>
      <c r="L54" s="44">
        <f t="shared" ref="L54" si="59">$D$21+K53</f>
        <v>2032</v>
      </c>
      <c r="M54" s="44">
        <f t="shared" ref="M54" si="60">$D$21+L53</f>
        <v>2033</v>
      </c>
      <c r="N54" s="44">
        <f t="shared" ref="N54" si="61">$D$21+M53</f>
        <v>2034</v>
      </c>
      <c r="O54" s="44">
        <f t="shared" ref="O54" si="62">$D$21+N53</f>
        <v>2035</v>
      </c>
      <c r="P54" s="44">
        <f t="shared" ref="P54" si="63">$D$21+O53</f>
        <v>2036</v>
      </c>
      <c r="Q54" s="44">
        <f t="shared" ref="Q54" si="64">$D$21+P53</f>
        <v>2037</v>
      </c>
      <c r="R54" s="44">
        <f t="shared" ref="R54" si="65">$D$21+Q53</f>
        <v>2038</v>
      </c>
    </row>
    <row r="55" spans="2:18" x14ac:dyDescent="0.2">
      <c r="B55" s="25" t="s">
        <v>72</v>
      </c>
      <c r="C55" s="55">
        <f>D55+NPV(Predpoklady!$C$5,'05 Finančná analýza'!E55:R55)</f>
        <v>0</v>
      </c>
      <c r="D55" s="33">
        <f>-'01 Investičné výdavky'!E39</f>
        <v>0</v>
      </c>
      <c r="E55" s="33">
        <f>-'01 Investičné výdavky'!F39</f>
        <v>0</v>
      </c>
      <c r="F55" s="33">
        <f>-'01 Investičné výdavky'!G39</f>
        <v>0</v>
      </c>
      <c r="G55" s="33">
        <f>-'01 Investičné výdavky'!H39</f>
        <v>0</v>
      </c>
      <c r="H55" s="33">
        <f>-'01 Investičné výdavky'!I39</f>
        <v>0</v>
      </c>
      <c r="I55" s="33">
        <f>-'01 Investičné výdavky'!J39</f>
        <v>0</v>
      </c>
      <c r="J55" s="33">
        <f>-'01 Investičné výdavky'!K39</f>
        <v>0</v>
      </c>
      <c r="K55" s="33">
        <f>-'01 Investičné výdavky'!L39</f>
        <v>0</v>
      </c>
      <c r="L55" s="33">
        <f>-'01 Investičné výdavky'!M39</f>
        <v>0</v>
      </c>
      <c r="M55" s="33">
        <f>-'01 Investičné výdavky'!N39</f>
        <v>0</v>
      </c>
      <c r="N55" s="33">
        <f>-'01 Investičné výdavky'!O39</f>
        <v>0</v>
      </c>
      <c r="O55" s="33">
        <f>-'01 Investičné výdavky'!P39</f>
        <v>0</v>
      </c>
      <c r="P55" s="33">
        <f>-'01 Investičné výdavky'!Q39</f>
        <v>0</v>
      </c>
      <c r="Q55" s="33">
        <f>-'01 Investičné výdavky'!R39</f>
        <v>0</v>
      </c>
      <c r="R55" s="33">
        <f>-'01 Investičné výdavky'!S39</f>
        <v>0</v>
      </c>
    </row>
    <row r="56" spans="2:18" x14ac:dyDescent="0.2">
      <c r="B56" s="25" t="s">
        <v>73</v>
      </c>
      <c r="C56" s="55">
        <f>D56+NPV(Predpoklady!$C$5,'05 Finančná analýza'!E56:R56)</f>
        <v>-30817959.037078302</v>
      </c>
      <c r="D56" s="33">
        <f>'03 Prevádzkové výdavky'!D40</f>
        <v>-2665193.4105600002</v>
      </c>
      <c r="E56" s="33">
        <f>'03 Prevádzkové výdavky'!E40</f>
        <v>-2665193.4105600002</v>
      </c>
      <c r="F56" s="33">
        <f>'03 Prevádzkové výdavky'!F40</f>
        <v>-2665193.4105600002</v>
      </c>
      <c r="G56" s="33">
        <f>'03 Prevádzkové výdavky'!G40</f>
        <v>-2665193.4105600002</v>
      </c>
      <c r="H56" s="33">
        <f>'03 Prevádzkové výdavky'!H40</f>
        <v>-2665193.4105600002</v>
      </c>
      <c r="I56" s="33">
        <f>'03 Prevádzkové výdavky'!I40</f>
        <v>-2665193.4105600002</v>
      </c>
      <c r="J56" s="33">
        <f>'03 Prevádzkové výdavky'!J40</f>
        <v>-2665193.4105600002</v>
      </c>
      <c r="K56" s="33">
        <f>'03 Prevádzkové výdavky'!K40</f>
        <v>-2665193.4105600002</v>
      </c>
      <c r="L56" s="33">
        <f>'03 Prevádzkové výdavky'!L40</f>
        <v>-2665193.4105600002</v>
      </c>
      <c r="M56" s="33">
        <f>'03 Prevádzkové výdavky'!M40</f>
        <v>-2665193.4105600002</v>
      </c>
      <c r="N56" s="33">
        <f>'03 Prevádzkové výdavky'!N40</f>
        <v>-2665193.4105600002</v>
      </c>
      <c r="O56" s="33">
        <f>'03 Prevádzkové výdavky'!O40</f>
        <v>-2665193.4105600002</v>
      </c>
      <c r="P56" s="33">
        <f>'03 Prevádzkové výdavky'!P40</f>
        <v>-2665193.4105600002</v>
      </c>
      <c r="Q56" s="33">
        <f>'03 Prevádzkové výdavky'!Q40</f>
        <v>-2665193.4105600002</v>
      </c>
      <c r="R56" s="33">
        <f>'03 Prevádzkové výdavky'!R40</f>
        <v>-2665193.4105600002</v>
      </c>
    </row>
    <row r="57" spans="2:18" x14ac:dyDescent="0.2">
      <c r="B57" s="25" t="s">
        <v>74</v>
      </c>
      <c r="C57" s="55">
        <f>D57+NPV(Predpoklady!$C$5,'05 Finančná analýza'!E57:R57)</f>
        <v>0</v>
      </c>
      <c r="D57" s="33">
        <f>'04 Prevádzkové príjmy'!D30</f>
        <v>0</v>
      </c>
      <c r="E57" s="33">
        <f>'04 Prevádzkové príjmy'!E30</f>
        <v>0</v>
      </c>
      <c r="F57" s="33">
        <f>'04 Prevádzkové príjmy'!F30</f>
        <v>0</v>
      </c>
      <c r="G57" s="33">
        <f>'04 Prevádzkové príjmy'!G30</f>
        <v>0</v>
      </c>
      <c r="H57" s="33">
        <f>'04 Prevádzkové príjmy'!H30</f>
        <v>0</v>
      </c>
      <c r="I57" s="33">
        <f>'04 Prevádzkové príjmy'!I30</f>
        <v>0</v>
      </c>
      <c r="J57" s="33">
        <f>'04 Prevádzkové príjmy'!J30</f>
        <v>0</v>
      </c>
      <c r="K57" s="33">
        <f>'04 Prevádzkové príjmy'!K30</f>
        <v>0</v>
      </c>
      <c r="L57" s="33">
        <f>'04 Prevádzkové príjmy'!L30</f>
        <v>0</v>
      </c>
      <c r="M57" s="33">
        <f>'04 Prevádzkové príjmy'!M30</f>
        <v>0</v>
      </c>
      <c r="N57" s="33">
        <f>'04 Prevádzkové príjmy'!N30</f>
        <v>0</v>
      </c>
      <c r="O57" s="33">
        <f>'04 Prevádzkové príjmy'!O30</f>
        <v>0</v>
      </c>
      <c r="P57" s="33">
        <f>'04 Prevádzkové príjmy'!P30</f>
        <v>0</v>
      </c>
      <c r="Q57" s="33">
        <f>'04 Prevádzkové príjmy'!Q30</f>
        <v>0</v>
      </c>
      <c r="R57" s="33">
        <f>'04 Prevádzkové príjmy'!R30</f>
        <v>0</v>
      </c>
    </row>
    <row r="58" spans="2:18" x14ac:dyDescent="0.2">
      <c r="B58" s="25" t="s">
        <v>51</v>
      </c>
      <c r="C58" s="55">
        <f>D58+NPV(Predpoklady!$C$5,'05 Finančná analýza'!E58:R58)</f>
        <v>0</v>
      </c>
      <c r="D58" s="33">
        <v>0</v>
      </c>
      <c r="E58" s="33">
        <v>0</v>
      </c>
      <c r="F58" s="33">
        <v>0</v>
      </c>
      <c r="G58" s="33">
        <v>0</v>
      </c>
      <c r="H58" s="33">
        <v>0</v>
      </c>
      <c r="I58" s="33">
        <v>0</v>
      </c>
      <c r="J58" s="33">
        <v>0</v>
      </c>
      <c r="K58" s="33">
        <v>0</v>
      </c>
      <c r="L58" s="33">
        <v>0</v>
      </c>
      <c r="M58" s="33">
        <v>0</v>
      </c>
      <c r="N58" s="33">
        <v>0</v>
      </c>
      <c r="O58" s="33">
        <v>0</v>
      </c>
      <c r="P58" s="33">
        <v>0</v>
      </c>
      <c r="Q58" s="33">
        <v>0</v>
      </c>
      <c r="R58" s="56">
        <f>'02 Zostatková hodnota'!G27</f>
        <v>0</v>
      </c>
    </row>
    <row r="59" spans="2:18" x14ac:dyDescent="0.2">
      <c r="B59" s="24" t="s">
        <v>75</v>
      </c>
      <c r="C59" s="46">
        <f>D59+NPV(Predpoklady!C27,'05 Finančná analýza'!E59:R59)</f>
        <v>-39977901.158399999</v>
      </c>
      <c r="D59" s="36">
        <f>SUM(D55:D58)</f>
        <v>-2665193.4105600002</v>
      </c>
      <c r="E59" s="36">
        <f t="shared" ref="E59:R59" si="66">SUM(E55:E58)</f>
        <v>-2665193.4105600002</v>
      </c>
      <c r="F59" s="36">
        <f t="shared" si="66"/>
        <v>-2665193.4105600002</v>
      </c>
      <c r="G59" s="36">
        <f t="shared" si="66"/>
        <v>-2665193.4105600002</v>
      </c>
      <c r="H59" s="36">
        <f t="shared" si="66"/>
        <v>-2665193.4105600002</v>
      </c>
      <c r="I59" s="36">
        <f t="shared" si="66"/>
        <v>-2665193.4105600002</v>
      </c>
      <c r="J59" s="36">
        <f t="shared" si="66"/>
        <v>-2665193.4105600002</v>
      </c>
      <c r="K59" s="36">
        <f t="shared" si="66"/>
        <v>-2665193.4105600002</v>
      </c>
      <c r="L59" s="36">
        <f t="shared" si="66"/>
        <v>-2665193.4105600002</v>
      </c>
      <c r="M59" s="36">
        <f t="shared" si="66"/>
        <v>-2665193.4105600002</v>
      </c>
      <c r="N59" s="36">
        <f t="shared" si="66"/>
        <v>-2665193.4105600002</v>
      </c>
      <c r="O59" s="36">
        <f t="shared" si="66"/>
        <v>-2665193.4105600002</v>
      </c>
      <c r="P59" s="36">
        <f t="shared" si="66"/>
        <v>-2665193.4105600002</v>
      </c>
      <c r="Q59" s="36">
        <f t="shared" si="66"/>
        <v>-2665193.4105600002</v>
      </c>
      <c r="R59" s="36">
        <f t="shared" si="66"/>
        <v>-2665193.4105600002</v>
      </c>
    </row>
    <row r="61" spans="2:18" x14ac:dyDescent="0.2">
      <c r="B61" s="25" t="s">
        <v>76</v>
      </c>
      <c r="C61" s="57">
        <f>SUM(C55:C58)</f>
        <v>-30817959.037078302</v>
      </c>
      <c r="D61" s="25" t="s">
        <v>77</v>
      </c>
    </row>
  </sheetData>
  <pageMargins left="0.24791666666666667" right="0.1953125" top="1" bottom="1" header="0.5" footer="0.5"/>
  <pageSetup scale="62" orientation="landscape" r:id="rId1"/>
  <headerFooter alignWithMargins="0">
    <oddHeader>&amp;LPríloha 7: Štandardné tabuľky - Cesty
&amp;"Arial,Tučné"&amp;12 06 Finančná analýza</oddHeader>
    <oddFooter>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G22"/>
  <sheetViews>
    <sheetView showGridLines="0" workbookViewId="0">
      <selection activeCell="F4" sqref="F4"/>
    </sheetView>
  </sheetViews>
  <sheetFormatPr defaultColWidth="9.140625" defaultRowHeight="12.75" x14ac:dyDescent="0.2"/>
  <cols>
    <col min="1" max="1" width="2.7109375" style="50" customWidth="1"/>
    <col min="2" max="2" width="23.85546875" style="50" bestFit="1" customWidth="1"/>
    <col min="3" max="3" width="12.28515625" style="50" bestFit="1" customWidth="1"/>
    <col min="4" max="33" width="10.7109375" style="50" bestFit="1" customWidth="1"/>
    <col min="34" max="16384" width="9.140625" style="50"/>
  </cols>
  <sheetData>
    <row r="1" spans="2:33" x14ac:dyDescent="0.2"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</row>
    <row r="2" spans="2:33" x14ac:dyDescent="0.2">
      <c r="B2" s="24" t="s">
        <v>52</v>
      </c>
      <c r="C2" s="24"/>
      <c r="D2" s="25">
        <v>1</v>
      </c>
      <c r="E2" s="25">
        <v>2</v>
      </c>
      <c r="F2" s="25">
        <v>3</v>
      </c>
      <c r="G2" s="25">
        <v>4</v>
      </c>
      <c r="H2" s="25">
        <v>5</v>
      </c>
      <c r="I2" s="25">
        <v>6</v>
      </c>
      <c r="J2" s="25">
        <v>7</v>
      </c>
      <c r="K2" s="25">
        <v>8</v>
      </c>
      <c r="L2" s="25">
        <v>9</v>
      </c>
      <c r="M2" s="25">
        <v>10</v>
      </c>
      <c r="N2" s="25">
        <v>11</v>
      </c>
      <c r="O2" s="25">
        <v>12</v>
      </c>
      <c r="P2" s="25">
        <v>13</v>
      </c>
      <c r="Q2" s="25">
        <v>14</v>
      </c>
      <c r="R2" s="25">
        <v>15</v>
      </c>
      <c r="S2" s="25">
        <v>16</v>
      </c>
      <c r="T2" s="25">
        <v>17</v>
      </c>
      <c r="U2" s="25">
        <v>18</v>
      </c>
      <c r="V2" s="25">
        <v>19</v>
      </c>
      <c r="W2" s="25">
        <v>20</v>
      </c>
      <c r="X2" s="25">
        <v>21</v>
      </c>
      <c r="Y2" s="25">
        <v>22</v>
      </c>
      <c r="Z2" s="25">
        <v>23</v>
      </c>
      <c r="AA2" s="25">
        <v>24</v>
      </c>
      <c r="AB2" s="25">
        <v>25</v>
      </c>
      <c r="AC2" s="25">
        <v>26</v>
      </c>
      <c r="AD2" s="25">
        <v>27</v>
      </c>
      <c r="AE2" s="25">
        <v>28</v>
      </c>
      <c r="AF2" s="25">
        <v>29</v>
      </c>
      <c r="AG2" s="25">
        <v>30</v>
      </c>
    </row>
    <row r="3" spans="2:33" x14ac:dyDescent="0.2">
      <c r="B3" s="43" t="s">
        <v>59</v>
      </c>
      <c r="C3" s="43" t="s">
        <v>39</v>
      </c>
      <c r="D3" s="44">
        <v>2022</v>
      </c>
      <c r="E3" s="44">
        <f>$D$3+D2</f>
        <v>2023</v>
      </c>
      <c r="F3" s="44">
        <f>$D$3+E2</f>
        <v>2024</v>
      </c>
      <c r="G3" s="44">
        <f>$D$3+F2</f>
        <v>2025</v>
      </c>
      <c r="H3" s="44">
        <f t="shared" ref="H3:AG3" si="0">$D$3+G2</f>
        <v>2026</v>
      </c>
      <c r="I3" s="44">
        <f t="shared" si="0"/>
        <v>2027</v>
      </c>
      <c r="J3" s="44">
        <f t="shared" si="0"/>
        <v>2028</v>
      </c>
      <c r="K3" s="44">
        <f t="shared" si="0"/>
        <v>2029</v>
      </c>
      <c r="L3" s="44">
        <f t="shared" si="0"/>
        <v>2030</v>
      </c>
      <c r="M3" s="44">
        <f t="shared" si="0"/>
        <v>2031</v>
      </c>
      <c r="N3" s="44">
        <f t="shared" si="0"/>
        <v>2032</v>
      </c>
      <c r="O3" s="44">
        <f t="shared" si="0"/>
        <v>2033</v>
      </c>
      <c r="P3" s="44">
        <f t="shared" si="0"/>
        <v>2034</v>
      </c>
      <c r="Q3" s="44">
        <f t="shared" si="0"/>
        <v>2035</v>
      </c>
      <c r="R3" s="44">
        <f t="shared" si="0"/>
        <v>2036</v>
      </c>
      <c r="S3" s="44">
        <f t="shared" si="0"/>
        <v>2037</v>
      </c>
      <c r="T3" s="44">
        <f t="shared" si="0"/>
        <v>2038</v>
      </c>
      <c r="U3" s="44">
        <f t="shared" si="0"/>
        <v>2039</v>
      </c>
      <c r="V3" s="44">
        <f t="shared" si="0"/>
        <v>2040</v>
      </c>
      <c r="W3" s="44">
        <f t="shared" si="0"/>
        <v>2041</v>
      </c>
      <c r="X3" s="44">
        <f t="shared" si="0"/>
        <v>2042</v>
      </c>
      <c r="Y3" s="44">
        <f t="shared" si="0"/>
        <v>2043</v>
      </c>
      <c r="Z3" s="44">
        <f t="shared" si="0"/>
        <v>2044</v>
      </c>
      <c r="AA3" s="44">
        <f t="shared" si="0"/>
        <v>2045</v>
      </c>
      <c r="AB3" s="44">
        <f t="shared" si="0"/>
        <v>2046</v>
      </c>
      <c r="AC3" s="44">
        <f t="shared" si="0"/>
        <v>2047</v>
      </c>
      <c r="AD3" s="44">
        <f t="shared" si="0"/>
        <v>2048</v>
      </c>
      <c r="AE3" s="44">
        <f t="shared" si="0"/>
        <v>2049</v>
      </c>
      <c r="AF3" s="44">
        <f t="shared" si="0"/>
        <v>2050</v>
      </c>
      <c r="AG3" s="44">
        <f t="shared" si="0"/>
        <v>2051</v>
      </c>
    </row>
    <row r="4" spans="2:33" x14ac:dyDescent="0.2">
      <c r="B4" s="25" t="s">
        <v>78</v>
      </c>
      <c r="C4" s="33" t="e">
        <f>SUM(D4:AG4)</f>
        <v>#REF!</v>
      </c>
      <c r="D4" s="45">
        <f>-Predpoklady!$C$30*Predpoklady!$C$9*Predpoklady!D13</f>
        <v>0</v>
      </c>
      <c r="E4" s="45">
        <f>-Predpoklady!$C$30*Predpoklady!$C$9*Predpoklady!E13</f>
        <v>0</v>
      </c>
      <c r="F4" s="45">
        <f>-Predpoklady!$C$30*Predpoklady!$C$9*Predpoklady!F13</f>
        <v>0</v>
      </c>
      <c r="G4" s="45">
        <f>-Predpoklady!$C$30*Predpoklady!$C$9*Predpoklady!G13</f>
        <v>0</v>
      </c>
      <c r="H4" s="45">
        <f>-Predpoklady!$C$30*Predpoklady!$C$9*Predpoklady!H13</f>
        <v>0</v>
      </c>
      <c r="I4" s="45">
        <f>-Predpoklady!$C$30*Predpoklady!$C$9*Predpoklady!I13</f>
        <v>0</v>
      </c>
      <c r="J4" s="45">
        <f>-Predpoklady!$C$30*Predpoklady!$C$9*Predpoklady!J13</f>
        <v>0</v>
      </c>
      <c r="K4" s="45">
        <f>-Predpoklady!$C$30*Predpoklady!$C$9*Predpoklady!K13</f>
        <v>0</v>
      </c>
      <c r="L4" s="45">
        <f>-Predpoklady!$C$30*Predpoklady!$C$9*Predpoklady!L13</f>
        <v>0</v>
      </c>
      <c r="M4" s="45">
        <f>-Predpoklady!$C$30*Predpoklady!$C$9*Predpoklady!M13</f>
        <v>0</v>
      </c>
      <c r="N4" s="45">
        <f>-Predpoklady!$C$30*Predpoklady!$C$9*Predpoklady!N13</f>
        <v>0</v>
      </c>
      <c r="O4" s="45">
        <f>-Predpoklady!$C$30*Predpoklady!$C$9*Predpoklady!O13</f>
        <v>0</v>
      </c>
      <c r="P4" s="45">
        <f>-Predpoklady!$C$30*Predpoklady!$C$9*Predpoklady!P13</f>
        <v>0</v>
      </c>
      <c r="Q4" s="45">
        <f>-Predpoklady!$C$30*Predpoklady!$C$9*Predpoklady!Q13</f>
        <v>0</v>
      </c>
      <c r="R4" s="45">
        <f>-Predpoklady!$C$30*Predpoklady!$C$9*Predpoklady!R13</f>
        <v>0</v>
      </c>
      <c r="S4" s="45">
        <f>-Predpoklady!$C$30*Predpoklady!$C$9*Predpoklady!S13</f>
        <v>0</v>
      </c>
      <c r="T4" s="45">
        <f>-Predpoklady!$C$30*Predpoklady!$C$9*Predpoklady!T13</f>
        <v>0</v>
      </c>
      <c r="U4" s="45" t="e">
        <f>-Predpoklady!$C$30*Predpoklady!$C$9*Predpoklady!#REF!</f>
        <v>#REF!</v>
      </c>
      <c r="V4" s="45" t="e">
        <f>-Predpoklady!$C$30*Predpoklady!$C$9*Predpoklady!#REF!</f>
        <v>#REF!</v>
      </c>
      <c r="W4" s="45" t="e">
        <f>-Predpoklady!$C$30*Predpoklady!$C$9*Predpoklady!#REF!</f>
        <v>#REF!</v>
      </c>
      <c r="X4" s="45" t="e">
        <f>-Predpoklady!$C$30*Predpoklady!$C$9*Predpoklady!#REF!</f>
        <v>#REF!</v>
      </c>
      <c r="Y4" s="45" t="e">
        <f>-Predpoklady!$C$30*Predpoklady!$C$9*Predpoklady!#REF!</f>
        <v>#REF!</v>
      </c>
      <c r="Z4" s="45" t="e">
        <f>-Predpoklady!$C$30*Predpoklady!$C$9*Predpoklady!#REF!</f>
        <v>#REF!</v>
      </c>
      <c r="AA4" s="45" t="e">
        <f>-Predpoklady!$C$30*Predpoklady!$C$9*Predpoklady!#REF!</f>
        <v>#REF!</v>
      </c>
      <c r="AB4" s="45" t="e">
        <f>-Predpoklady!$C$30*Predpoklady!$C$9*Predpoklady!#REF!</f>
        <v>#REF!</v>
      </c>
      <c r="AC4" s="45" t="e">
        <f>-Predpoklady!$C$30*Predpoklady!$C$9*Predpoklady!#REF!</f>
        <v>#REF!</v>
      </c>
      <c r="AD4" s="45" t="e">
        <f>-Predpoklady!$C$30*Predpoklady!$C$9*Predpoklady!#REF!</f>
        <v>#REF!</v>
      </c>
      <c r="AE4" s="45" t="e">
        <f>-Predpoklady!$C$30*Predpoklady!$C$9*Predpoklady!#REF!</f>
        <v>#REF!</v>
      </c>
      <c r="AF4" s="45" t="e">
        <f>-Predpoklady!$C$30*Predpoklady!$C$9*Predpoklady!#REF!</f>
        <v>#REF!</v>
      </c>
      <c r="AG4" s="45" t="e">
        <f>-Predpoklady!$C$30*Predpoklady!$C$9*Predpoklady!#REF!</f>
        <v>#REF!</v>
      </c>
    </row>
    <row r="5" spans="2:33" x14ac:dyDescent="0.2">
      <c r="B5" s="24" t="s">
        <v>79</v>
      </c>
      <c r="C5" s="36" t="e">
        <f t="shared" ref="C5" si="1">SUM(D5:AG5)</f>
        <v>#REF!</v>
      </c>
      <c r="D5" s="36">
        <f t="shared" ref="D5:AG5" si="2">SUM(D4:D4)</f>
        <v>0</v>
      </c>
      <c r="E5" s="36">
        <f t="shared" si="2"/>
        <v>0</v>
      </c>
      <c r="F5" s="36">
        <f t="shared" si="2"/>
        <v>0</v>
      </c>
      <c r="G5" s="36">
        <f t="shared" si="2"/>
        <v>0</v>
      </c>
      <c r="H5" s="36">
        <f t="shared" si="2"/>
        <v>0</v>
      </c>
      <c r="I5" s="36">
        <f t="shared" si="2"/>
        <v>0</v>
      </c>
      <c r="J5" s="36">
        <f t="shared" si="2"/>
        <v>0</v>
      </c>
      <c r="K5" s="36">
        <f t="shared" si="2"/>
        <v>0</v>
      </c>
      <c r="L5" s="36">
        <f t="shared" si="2"/>
        <v>0</v>
      </c>
      <c r="M5" s="36">
        <f t="shared" si="2"/>
        <v>0</v>
      </c>
      <c r="N5" s="36">
        <f t="shared" si="2"/>
        <v>0</v>
      </c>
      <c r="O5" s="36">
        <f t="shared" si="2"/>
        <v>0</v>
      </c>
      <c r="P5" s="36">
        <f t="shared" si="2"/>
        <v>0</v>
      </c>
      <c r="Q5" s="36">
        <f t="shared" si="2"/>
        <v>0</v>
      </c>
      <c r="R5" s="36">
        <f t="shared" si="2"/>
        <v>0</v>
      </c>
      <c r="S5" s="36">
        <f t="shared" si="2"/>
        <v>0</v>
      </c>
      <c r="T5" s="36">
        <f t="shared" si="2"/>
        <v>0</v>
      </c>
      <c r="U5" s="36" t="e">
        <f t="shared" si="2"/>
        <v>#REF!</v>
      </c>
      <c r="V5" s="36" t="e">
        <f t="shared" si="2"/>
        <v>#REF!</v>
      </c>
      <c r="W5" s="36" t="e">
        <f t="shared" si="2"/>
        <v>#REF!</v>
      </c>
      <c r="X5" s="36" t="e">
        <f t="shared" si="2"/>
        <v>#REF!</v>
      </c>
      <c r="Y5" s="36" t="e">
        <f t="shared" si="2"/>
        <v>#REF!</v>
      </c>
      <c r="Z5" s="36" t="e">
        <f t="shared" si="2"/>
        <v>#REF!</v>
      </c>
      <c r="AA5" s="36" t="e">
        <f t="shared" si="2"/>
        <v>#REF!</v>
      </c>
      <c r="AB5" s="36" t="e">
        <f t="shared" si="2"/>
        <v>#REF!</v>
      </c>
      <c r="AC5" s="36" t="e">
        <f t="shared" si="2"/>
        <v>#REF!</v>
      </c>
      <c r="AD5" s="36" t="e">
        <f t="shared" si="2"/>
        <v>#REF!</v>
      </c>
      <c r="AE5" s="36" t="e">
        <f t="shared" si="2"/>
        <v>#REF!</v>
      </c>
      <c r="AF5" s="36" t="e">
        <f t="shared" si="2"/>
        <v>#REF!</v>
      </c>
      <c r="AG5" s="36" t="e">
        <f t="shared" si="2"/>
        <v>#REF!</v>
      </c>
    </row>
    <row r="6" spans="2:33" x14ac:dyDescent="0.2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</row>
    <row r="7" spans="2:33" x14ac:dyDescent="0.2">
      <c r="B7" s="24" t="s">
        <v>56</v>
      </c>
      <c r="C7" s="24"/>
      <c r="D7" s="47">
        <v>1</v>
      </c>
      <c r="E7" s="47">
        <v>2</v>
      </c>
      <c r="F7" s="47">
        <v>3</v>
      </c>
      <c r="G7" s="47">
        <v>4</v>
      </c>
      <c r="H7" s="47">
        <v>5</v>
      </c>
      <c r="I7" s="47">
        <v>6</v>
      </c>
      <c r="J7" s="47">
        <v>7</v>
      </c>
      <c r="K7" s="47">
        <v>8</v>
      </c>
      <c r="L7" s="47">
        <v>9</v>
      </c>
      <c r="M7" s="47">
        <v>10</v>
      </c>
      <c r="N7" s="47">
        <v>11</v>
      </c>
      <c r="O7" s="47">
        <v>12</v>
      </c>
      <c r="P7" s="47">
        <v>13</v>
      </c>
      <c r="Q7" s="47">
        <v>14</v>
      </c>
      <c r="R7" s="47">
        <v>15</v>
      </c>
      <c r="S7" s="47">
        <v>16</v>
      </c>
      <c r="T7" s="47">
        <v>17</v>
      </c>
      <c r="U7" s="47">
        <v>18</v>
      </c>
      <c r="V7" s="47">
        <v>19</v>
      </c>
      <c r="W7" s="47">
        <v>20</v>
      </c>
      <c r="X7" s="47">
        <v>21</v>
      </c>
      <c r="Y7" s="47">
        <v>22</v>
      </c>
      <c r="Z7" s="47">
        <v>23</v>
      </c>
      <c r="AA7" s="47">
        <v>24</v>
      </c>
      <c r="AB7" s="47">
        <v>25</v>
      </c>
      <c r="AC7" s="47">
        <v>26</v>
      </c>
      <c r="AD7" s="47">
        <v>27</v>
      </c>
      <c r="AE7" s="47">
        <v>28</v>
      </c>
      <c r="AF7" s="47">
        <v>29</v>
      </c>
      <c r="AG7" s="47">
        <v>30</v>
      </c>
    </row>
    <row r="8" spans="2:33" x14ac:dyDescent="0.2">
      <c r="B8" s="43" t="s">
        <v>64</v>
      </c>
      <c r="C8" s="43" t="s">
        <v>39</v>
      </c>
      <c r="D8" s="44">
        <f>D3</f>
        <v>2022</v>
      </c>
      <c r="E8" s="44">
        <f>$D$3+D7</f>
        <v>2023</v>
      </c>
      <c r="F8" s="44">
        <f>$D$3+E7</f>
        <v>2024</v>
      </c>
      <c r="G8" s="44">
        <f>$D$3+F7</f>
        <v>2025</v>
      </c>
      <c r="H8" s="44">
        <f t="shared" ref="H8:AG8" si="3">$D$3+G7</f>
        <v>2026</v>
      </c>
      <c r="I8" s="44">
        <f t="shared" si="3"/>
        <v>2027</v>
      </c>
      <c r="J8" s="44">
        <f t="shared" si="3"/>
        <v>2028</v>
      </c>
      <c r="K8" s="44">
        <f t="shared" si="3"/>
        <v>2029</v>
      </c>
      <c r="L8" s="44">
        <f t="shared" si="3"/>
        <v>2030</v>
      </c>
      <c r="M8" s="44">
        <f t="shared" si="3"/>
        <v>2031</v>
      </c>
      <c r="N8" s="44">
        <f t="shared" si="3"/>
        <v>2032</v>
      </c>
      <c r="O8" s="44">
        <f t="shared" si="3"/>
        <v>2033</v>
      </c>
      <c r="P8" s="44">
        <f t="shared" si="3"/>
        <v>2034</v>
      </c>
      <c r="Q8" s="44">
        <f t="shared" si="3"/>
        <v>2035</v>
      </c>
      <c r="R8" s="44">
        <f t="shared" si="3"/>
        <v>2036</v>
      </c>
      <c r="S8" s="44">
        <f t="shared" si="3"/>
        <v>2037</v>
      </c>
      <c r="T8" s="44">
        <f t="shared" si="3"/>
        <v>2038</v>
      </c>
      <c r="U8" s="44">
        <f t="shared" si="3"/>
        <v>2039</v>
      </c>
      <c r="V8" s="44">
        <f t="shared" si="3"/>
        <v>2040</v>
      </c>
      <c r="W8" s="44">
        <f t="shared" si="3"/>
        <v>2041</v>
      </c>
      <c r="X8" s="44">
        <f t="shared" si="3"/>
        <v>2042</v>
      </c>
      <c r="Y8" s="44">
        <f t="shared" si="3"/>
        <v>2043</v>
      </c>
      <c r="Z8" s="44">
        <f t="shared" si="3"/>
        <v>2044</v>
      </c>
      <c r="AA8" s="44">
        <f t="shared" si="3"/>
        <v>2045</v>
      </c>
      <c r="AB8" s="44">
        <f t="shared" si="3"/>
        <v>2046</v>
      </c>
      <c r="AC8" s="44">
        <f t="shared" si="3"/>
        <v>2047</v>
      </c>
      <c r="AD8" s="44">
        <f t="shared" si="3"/>
        <v>2048</v>
      </c>
      <c r="AE8" s="44">
        <f t="shared" si="3"/>
        <v>2049</v>
      </c>
      <c r="AF8" s="44">
        <f t="shared" si="3"/>
        <v>2050</v>
      </c>
      <c r="AG8" s="44">
        <f t="shared" si="3"/>
        <v>2051</v>
      </c>
    </row>
    <row r="9" spans="2:33" x14ac:dyDescent="0.2">
      <c r="B9" s="25" t="s">
        <v>78</v>
      </c>
      <c r="C9" s="33" t="e">
        <f>SUM(D9:AG9)</f>
        <v>#REF!</v>
      </c>
      <c r="D9" s="45">
        <f>-Predpoklady!$C$88*Predpoklady!$C$9*Predpoklady!D13</f>
        <v>0</v>
      </c>
      <c r="E9" s="45">
        <f>-Predpoklady!$C$88*Predpoklady!$C$9*Predpoklady!E13</f>
        <v>0</v>
      </c>
      <c r="F9" s="45">
        <f>-Predpoklady!$C$88*Predpoklady!$C$9*Predpoklady!F13</f>
        <v>0</v>
      </c>
      <c r="G9" s="45">
        <f>-Predpoklady!$C$88*Predpoklady!$C$9*Predpoklady!G13</f>
        <v>0</v>
      </c>
      <c r="H9" s="45">
        <f>-Predpoklady!$C$88*Predpoklady!$C$9*Predpoklady!H13</f>
        <v>0</v>
      </c>
      <c r="I9" s="45">
        <f>-Predpoklady!$C$88*Predpoklady!$C$9*Predpoklady!I13</f>
        <v>0</v>
      </c>
      <c r="J9" s="45">
        <f>-Predpoklady!$C$88*Predpoklady!$C$9*Predpoklady!J13</f>
        <v>0</v>
      </c>
      <c r="K9" s="45">
        <f>-Predpoklady!$C$88*Predpoklady!$C$9*Predpoklady!K13</f>
        <v>0</v>
      </c>
      <c r="L9" s="45">
        <f>-Predpoklady!$C$88*Predpoklady!$C$9*Predpoklady!L13</f>
        <v>0</v>
      </c>
      <c r="M9" s="45">
        <f>-Predpoklady!$C$88*Predpoklady!$C$9*Predpoklady!M13</f>
        <v>0</v>
      </c>
      <c r="N9" s="45">
        <f>-Predpoklady!$C$88*Predpoklady!$C$9*Predpoklady!N13</f>
        <v>0</v>
      </c>
      <c r="O9" s="45">
        <f>-Predpoklady!$C$88*Predpoklady!$C$9*Predpoklady!O13</f>
        <v>0</v>
      </c>
      <c r="P9" s="45">
        <f>-Predpoklady!$C$88*Predpoklady!$C$9*Predpoklady!P13</f>
        <v>0</v>
      </c>
      <c r="Q9" s="45">
        <f>-Predpoklady!$C$88*Predpoklady!$C$9*Predpoklady!Q13</f>
        <v>0</v>
      </c>
      <c r="R9" s="45">
        <f>-Predpoklady!$C$88*Predpoklady!$C$9*Predpoklady!R13</f>
        <v>0</v>
      </c>
      <c r="S9" s="45">
        <f>-Predpoklady!$C$88*Predpoklady!$C$9*Predpoklady!S13</f>
        <v>0</v>
      </c>
      <c r="T9" s="45">
        <f>-Predpoklady!$C$88*Predpoklady!$C$9*Predpoklady!T13</f>
        <v>0</v>
      </c>
      <c r="U9" s="45" t="e">
        <f>-Predpoklady!$C$88*Predpoklady!$C$9*Predpoklady!#REF!</f>
        <v>#REF!</v>
      </c>
      <c r="V9" s="45" t="e">
        <f>-Predpoklady!$C$88*Predpoklady!$C$9*Predpoklady!#REF!</f>
        <v>#REF!</v>
      </c>
      <c r="W9" s="45" t="e">
        <f>-Predpoklady!$C$88*Predpoklady!$C$9*Predpoklady!#REF!</f>
        <v>#REF!</v>
      </c>
      <c r="X9" s="45" t="e">
        <f>-Predpoklady!$C$88*Predpoklady!$C$9*Predpoklady!#REF!</f>
        <v>#REF!</v>
      </c>
      <c r="Y9" s="45" t="e">
        <f>-Predpoklady!$C$88*Predpoklady!$C$9*Predpoklady!#REF!</f>
        <v>#REF!</v>
      </c>
      <c r="Z9" s="45" t="e">
        <f>-Predpoklady!$C$88*Predpoklady!$C$9*Predpoklady!#REF!</f>
        <v>#REF!</v>
      </c>
      <c r="AA9" s="45" t="e">
        <f>-Predpoklady!$C$88*Predpoklady!$C$9*Predpoklady!#REF!</f>
        <v>#REF!</v>
      </c>
      <c r="AB9" s="45" t="e">
        <f>-Predpoklady!$C$88*Predpoklady!$C$9*Predpoklady!#REF!</f>
        <v>#REF!</v>
      </c>
      <c r="AC9" s="45" t="e">
        <f>-Predpoklady!$C$88*Predpoklady!$C$9*Predpoklady!#REF!</f>
        <v>#REF!</v>
      </c>
      <c r="AD9" s="45" t="e">
        <f>-Predpoklady!$C$88*Predpoklady!$C$9*Predpoklady!#REF!</f>
        <v>#REF!</v>
      </c>
      <c r="AE9" s="45" t="e">
        <f>-Predpoklady!$C$88*Predpoklady!$C$9*Predpoklady!#REF!</f>
        <v>#REF!</v>
      </c>
      <c r="AF9" s="45" t="e">
        <f>-Predpoklady!$C$88*Predpoklady!$C$9*Predpoklady!#REF!</f>
        <v>#REF!</v>
      </c>
      <c r="AG9" s="45" t="e">
        <f>-Predpoklady!$C$88*Predpoklady!$C$9*Predpoklady!#REF!</f>
        <v>#REF!</v>
      </c>
    </row>
    <row r="10" spans="2:33" x14ac:dyDescent="0.2">
      <c r="B10" s="24" t="s">
        <v>79</v>
      </c>
      <c r="C10" s="36" t="e">
        <f t="shared" ref="C10" si="4">SUM(D10:AG10)</f>
        <v>#REF!</v>
      </c>
      <c r="D10" s="36">
        <f t="shared" ref="D10:AG10" si="5">SUM(D9:D9)</f>
        <v>0</v>
      </c>
      <c r="E10" s="36">
        <f t="shared" si="5"/>
        <v>0</v>
      </c>
      <c r="F10" s="36">
        <f t="shared" si="5"/>
        <v>0</v>
      </c>
      <c r="G10" s="36">
        <f t="shared" si="5"/>
        <v>0</v>
      </c>
      <c r="H10" s="36">
        <f t="shared" si="5"/>
        <v>0</v>
      </c>
      <c r="I10" s="36">
        <f t="shared" si="5"/>
        <v>0</v>
      </c>
      <c r="J10" s="36">
        <f t="shared" si="5"/>
        <v>0</v>
      </c>
      <c r="K10" s="36">
        <f t="shared" si="5"/>
        <v>0</v>
      </c>
      <c r="L10" s="36">
        <f t="shared" si="5"/>
        <v>0</v>
      </c>
      <c r="M10" s="36">
        <f t="shared" si="5"/>
        <v>0</v>
      </c>
      <c r="N10" s="36">
        <f t="shared" si="5"/>
        <v>0</v>
      </c>
      <c r="O10" s="36">
        <f t="shared" si="5"/>
        <v>0</v>
      </c>
      <c r="P10" s="36">
        <f t="shared" si="5"/>
        <v>0</v>
      </c>
      <c r="Q10" s="36">
        <f t="shared" si="5"/>
        <v>0</v>
      </c>
      <c r="R10" s="36">
        <f t="shared" si="5"/>
        <v>0</v>
      </c>
      <c r="S10" s="36">
        <f t="shared" si="5"/>
        <v>0</v>
      </c>
      <c r="T10" s="36">
        <f t="shared" si="5"/>
        <v>0</v>
      </c>
      <c r="U10" s="36" t="e">
        <f t="shared" si="5"/>
        <v>#REF!</v>
      </c>
      <c r="V10" s="36" t="e">
        <f t="shared" si="5"/>
        <v>#REF!</v>
      </c>
      <c r="W10" s="36" t="e">
        <f t="shared" si="5"/>
        <v>#REF!</v>
      </c>
      <c r="X10" s="36" t="e">
        <f t="shared" si="5"/>
        <v>#REF!</v>
      </c>
      <c r="Y10" s="36" t="e">
        <f t="shared" si="5"/>
        <v>#REF!</v>
      </c>
      <c r="Z10" s="36" t="e">
        <f t="shared" si="5"/>
        <v>#REF!</v>
      </c>
      <c r="AA10" s="36" t="e">
        <f t="shared" si="5"/>
        <v>#REF!</v>
      </c>
      <c r="AB10" s="36" t="e">
        <f t="shared" si="5"/>
        <v>#REF!</v>
      </c>
      <c r="AC10" s="36" t="e">
        <f t="shared" si="5"/>
        <v>#REF!</v>
      </c>
      <c r="AD10" s="36" t="e">
        <f t="shared" si="5"/>
        <v>#REF!</v>
      </c>
      <c r="AE10" s="36" t="e">
        <f t="shared" si="5"/>
        <v>#REF!</v>
      </c>
      <c r="AF10" s="36" t="e">
        <f t="shared" si="5"/>
        <v>#REF!</v>
      </c>
      <c r="AG10" s="36" t="e">
        <f t="shared" si="5"/>
        <v>#REF!</v>
      </c>
    </row>
    <row r="11" spans="2:33" x14ac:dyDescent="0.2"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</row>
    <row r="12" spans="2:33" x14ac:dyDescent="0.2">
      <c r="B12" s="24" t="s">
        <v>57</v>
      </c>
      <c r="C12" s="24"/>
      <c r="D12" s="47">
        <v>1</v>
      </c>
      <c r="E12" s="47">
        <v>2</v>
      </c>
      <c r="F12" s="47">
        <v>3</v>
      </c>
      <c r="G12" s="47">
        <v>4</v>
      </c>
      <c r="H12" s="47">
        <v>5</v>
      </c>
      <c r="I12" s="47">
        <v>6</v>
      </c>
      <c r="J12" s="47">
        <v>7</v>
      </c>
      <c r="K12" s="47">
        <v>8</v>
      </c>
      <c r="L12" s="47">
        <v>9</v>
      </c>
      <c r="M12" s="47">
        <v>10</v>
      </c>
      <c r="N12" s="47">
        <v>11</v>
      </c>
      <c r="O12" s="47">
        <v>12</v>
      </c>
      <c r="P12" s="47">
        <v>13</v>
      </c>
      <c r="Q12" s="47">
        <v>14</v>
      </c>
      <c r="R12" s="47">
        <v>15</v>
      </c>
      <c r="S12" s="47">
        <v>16</v>
      </c>
      <c r="T12" s="47">
        <v>17</v>
      </c>
      <c r="U12" s="47">
        <v>18</v>
      </c>
      <c r="V12" s="47">
        <v>19</v>
      </c>
      <c r="W12" s="47">
        <v>20</v>
      </c>
      <c r="X12" s="47">
        <v>21</v>
      </c>
      <c r="Y12" s="47">
        <v>22</v>
      </c>
      <c r="Z12" s="47">
        <v>23</v>
      </c>
      <c r="AA12" s="47">
        <v>24</v>
      </c>
      <c r="AB12" s="47">
        <v>25</v>
      </c>
      <c r="AC12" s="47">
        <v>26</v>
      </c>
      <c r="AD12" s="47">
        <v>27</v>
      </c>
      <c r="AE12" s="47">
        <v>28</v>
      </c>
      <c r="AF12" s="47">
        <v>29</v>
      </c>
      <c r="AG12" s="47">
        <v>30</v>
      </c>
    </row>
    <row r="13" spans="2:33" x14ac:dyDescent="0.2">
      <c r="B13" s="43" t="s">
        <v>65</v>
      </c>
      <c r="C13" s="43" t="s">
        <v>39</v>
      </c>
      <c r="D13" s="44">
        <f>D8</f>
        <v>2022</v>
      </c>
      <c r="E13" s="44">
        <f>$D$3+D12</f>
        <v>2023</v>
      </c>
      <c r="F13" s="44">
        <f>$D$3+E12</f>
        <v>2024</v>
      </c>
      <c r="G13" s="44">
        <f>$D$3+F12</f>
        <v>2025</v>
      </c>
      <c r="H13" s="44">
        <f t="shared" ref="H13:AG13" si="6">$D$3+G12</f>
        <v>2026</v>
      </c>
      <c r="I13" s="44">
        <f t="shared" si="6"/>
        <v>2027</v>
      </c>
      <c r="J13" s="44">
        <f t="shared" si="6"/>
        <v>2028</v>
      </c>
      <c r="K13" s="44">
        <f t="shared" si="6"/>
        <v>2029</v>
      </c>
      <c r="L13" s="44">
        <f t="shared" si="6"/>
        <v>2030</v>
      </c>
      <c r="M13" s="44">
        <f t="shared" si="6"/>
        <v>2031</v>
      </c>
      <c r="N13" s="44">
        <f t="shared" si="6"/>
        <v>2032</v>
      </c>
      <c r="O13" s="44">
        <f t="shared" si="6"/>
        <v>2033</v>
      </c>
      <c r="P13" s="44">
        <f t="shared" si="6"/>
        <v>2034</v>
      </c>
      <c r="Q13" s="44">
        <f t="shared" si="6"/>
        <v>2035</v>
      </c>
      <c r="R13" s="44">
        <f t="shared" si="6"/>
        <v>2036</v>
      </c>
      <c r="S13" s="44">
        <f t="shared" si="6"/>
        <v>2037</v>
      </c>
      <c r="T13" s="44">
        <f t="shared" si="6"/>
        <v>2038</v>
      </c>
      <c r="U13" s="44">
        <f t="shared" si="6"/>
        <v>2039</v>
      </c>
      <c r="V13" s="44">
        <f t="shared" si="6"/>
        <v>2040</v>
      </c>
      <c r="W13" s="44">
        <f t="shared" si="6"/>
        <v>2041</v>
      </c>
      <c r="X13" s="44">
        <f t="shared" si="6"/>
        <v>2042</v>
      </c>
      <c r="Y13" s="44">
        <f t="shared" si="6"/>
        <v>2043</v>
      </c>
      <c r="Z13" s="44">
        <f t="shared" si="6"/>
        <v>2044</v>
      </c>
      <c r="AA13" s="44">
        <f t="shared" si="6"/>
        <v>2045</v>
      </c>
      <c r="AB13" s="44">
        <f t="shared" si="6"/>
        <v>2046</v>
      </c>
      <c r="AC13" s="44">
        <f t="shared" si="6"/>
        <v>2047</v>
      </c>
      <c r="AD13" s="44">
        <f t="shared" si="6"/>
        <v>2048</v>
      </c>
      <c r="AE13" s="44">
        <f t="shared" si="6"/>
        <v>2049</v>
      </c>
      <c r="AF13" s="44">
        <f t="shared" si="6"/>
        <v>2050</v>
      </c>
      <c r="AG13" s="44">
        <f t="shared" si="6"/>
        <v>2051</v>
      </c>
    </row>
    <row r="14" spans="2:33" x14ac:dyDescent="0.2">
      <c r="B14" s="25" t="s">
        <v>78</v>
      </c>
      <c r="C14" s="33" t="e">
        <f>SUM(D14:AG14)</f>
        <v>#REF!</v>
      </c>
      <c r="D14" s="45">
        <f>-Predpoklady!$C$118*Predpoklady!$C$9*Predpoklady!D13</f>
        <v>0</v>
      </c>
      <c r="E14" s="45">
        <f>-Predpoklady!$C$118*Predpoklady!$C$9*Predpoklady!E13</f>
        <v>0</v>
      </c>
      <c r="F14" s="45">
        <f>-Predpoklady!$C$118*Predpoklady!$C$9*Predpoklady!F13</f>
        <v>0</v>
      </c>
      <c r="G14" s="45">
        <f>-Predpoklady!$C$118*Predpoklady!$C$9*Predpoklady!G13</f>
        <v>0</v>
      </c>
      <c r="H14" s="45">
        <f>-Predpoklady!$C$118*Predpoklady!$C$9*Predpoklady!H13</f>
        <v>0</v>
      </c>
      <c r="I14" s="45">
        <f>-Predpoklady!$C$118*Predpoklady!$C$9*Predpoklady!I13</f>
        <v>0</v>
      </c>
      <c r="J14" s="45">
        <f>-Predpoklady!$C$118*Predpoklady!$C$9*Predpoklady!J13</f>
        <v>0</v>
      </c>
      <c r="K14" s="45">
        <f>-Predpoklady!$C$118*Predpoklady!$C$9*Predpoklady!K13</f>
        <v>0</v>
      </c>
      <c r="L14" s="45">
        <f>-Predpoklady!$C$118*Predpoklady!$C$9*Predpoklady!L13</f>
        <v>0</v>
      </c>
      <c r="M14" s="45">
        <f>-Predpoklady!$C$118*Predpoklady!$C$9*Predpoklady!M13</f>
        <v>0</v>
      </c>
      <c r="N14" s="45">
        <f>-Predpoklady!$C$118*Predpoklady!$C$9*Predpoklady!N13</f>
        <v>0</v>
      </c>
      <c r="O14" s="45">
        <f>-Predpoklady!$C$118*Predpoklady!$C$9*Predpoklady!O13</f>
        <v>0</v>
      </c>
      <c r="P14" s="45">
        <f>-Predpoklady!$C$118*Predpoklady!$C$9*Predpoklady!P13</f>
        <v>0</v>
      </c>
      <c r="Q14" s="45">
        <f>-Predpoklady!$C$118*Predpoklady!$C$9*Predpoklady!Q13</f>
        <v>0</v>
      </c>
      <c r="R14" s="45">
        <f>-Predpoklady!$C$118*Predpoklady!$C$9*Predpoklady!R13</f>
        <v>0</v>
      </c>
      <c r="S14" s="45">
        <f>-Predpoklady!$C$118*Predpoklady!$C$9*Predpoklady!S13</f>
        <v>0</v>
      </c>
      <c r="T14" s="45">
        <f>-Predpoklady!$C$118*Predpoklady!$C$9*Predpoklady!T13</f>
        <v>0</v>
      </c>
      <c r="U14" s="45" t="e">
        <f>-Predpoklady!$C$118*Predpoklady!$C$9*Predpoklady!#REF!</f>
        <v>#REF!</v>
      </c>
      <c r="V14" s="45" t="e">
        <f>-Predpoklady!$C$118*Predpoklady!$C$9*Predpoklady!#REF!</f>
        <v>#REF!</v>
      </c>
      <c r="W14" s="45" t="e">
        <f>-Predpoklady!$C$118*Predpoklady!$C$9*Predpoklady!#REF!</f>
        <v>#REF!</v>
      </c>
      <c r="X14" s="45" t="e">
        <f>-Predpoklady!$C$118*Predpoklady!$C$9*Predpoklady!#REF!</f>
        <v>#REF!</v>
      </c>
      <c r="Y14" s="45" t="e">
        <f>-Predpoklady!$C$118*Predpoklady!$C$9*Predpoklady!#REF!</f>
        <v>#REF!</v>
      </c>
      <c r="Z14" s="45" t="e">
        <f>-Predpoklady!$C$118*Predpoklady!$C$9*Predpoklady!#REF!</f>
        <v>#REF!</v>
      </c>
      <c r="AA14" s="45" t="e">
        <f>-Predpoklady!$C$118*Predpoklady!$C$9*Predpoklady!#REF!</f>
        <v>#REF!</v>
      </c>
      <c r="AB14" s="45" t="e">
        <f>-Predpoklady!$C$118*Predpoklady!$C$9*Predpoklady!#REF!</f>
        <v>#REF!</v>
      </c>
      <c r="AC14" s="45" t="e">
        <f>-Predpoklady!$C$118*Predpoklady!$C$9*Predpoklady!#REF!</f>
        <v>#REF!</v>
      </c>
      <c r="AD14" s="45" t="e">
        <f>-Predpoklady!$C$118*Predpoklady!$C$9*Predpoklady!#REF!</f>
        <v>#REF!</v>
      </c>
      <c r="AE14" s="45" t="e">
        <f>-Predpoklady!$C$118*Predpoklady!$C$9*Predpoklady!#REF!</f>
        <v>#REF!</v>
      </c>
      <c r="AF14" s="45" t="e">
        <f>-Predpoklady!$C$118*Predpoklady!$C$9*Predpoklady!#REF!</f>
        <v>#REF!</v>
      </c>
      <c r="AG14" s="45" t="e">
        <f>-Predpoklady!$C$118*Predpoklady!$C$9*Predpoklady!#REF!</f>
        <v>#REF!</v>
      </c>
    </row>
    <row r="15" spans="2:33" x14ac:dyDescent="0.2">
      <c r="B15" s="24" t="s">
        <v>79</v>
      </c>
      <c r="C15" s="36" t="e">
        <f t="shared" ref="C15" si="7">SUM(D15:AG15)</f>
        <v>#REF!</v>
      </c>
      <c r="D15" s="36">
        <f t="shared" ref="D15:AG15" si="8">SUM(D14:D14)</f>
        <v>0</v>
      </c>
      <c r="E15" s="36">
        <f t="shared" si="8"/>
        <v>0</v>
      </c>
      <c r="F15" s="36">
        <f t="shared" si="8"/>
        <v>0</v>
      </c>
      <c r="G15" s="36">
        <f t="shared" si="8"/>
        <v>0</v>
      </c>
      <c r="H15" s="36">
        <f t="shared" si="8"/>
        <v>0</v>
      </c>
      <c r="I15" s="36">
        <f t="shared" si="8"/>
        <v>0</v>
      </c>
      <c r="J15" s="36">
        <f t="shared" si="8"/>
        <v>0</v>
      </c>
      <c r="K15" s="36">
        <f t="shared" si="8"/>
        <v>0</v>
      </c>
      <c r="L15" s="36">
        <f t="shared" si="8"/>
        <v>0</v>
      </c>
      <c r="M15" s="36">
        <f t="shared" si="8"/>
        <v>0</v>
      </c>
      <c r="N15" s="36">
        <f t="shared" si="8"/>
        <v>0</v>
      </c>
      <c r="O15" s="36">
        <f t="shared" si="8"/>
        <v>0</v>
      </c>
      <c r="P15" s="36">
        <f t="shared" si="8"/>
        <v>0</v>
      </c>
      <c r="Q15" s="36">
        <f t="shared" si="8"/>
        <v>0</v>
      </c>
      <c r="R15" s="36">
        <f t="shared" si="8"/>
        <v>0</v>
      </c>
      <c r="S15" s="36">
        <f t="shared" si="8"/>
        <v>0</v>
      </c>
      <c r="T15" s="36">
        <f t="shared" si="8"/>
        <v>0</v>
      </c>
      <c r="U15" s="36" t="e">
        <f t="shared" si="8"/>
        <v>#REF!</v>
      </c>
      <c r="V15" s="36" t="e">
        <f t="shared" si="8"/>
        <v>#REF!</v>
      </c>
      <c r="W15" s="36" t="e">
        <f t="shared" si="8"/>
        <v>#REF!</v>
      </c>
      <c r="X15" s="36" t="e">
        <f t="shared" si="8"/>
        <v>#REF!</v>
      </c>
      <c r="Y15" s="36" t="e">
        <f t="shared" si="8"/>
        <v>#REF!</v>
      </c>
      <c r="Z15" s="36" t="e">
        <f t="shared" si="8"/>
        <v>#REF!</v>
      </c>
      <c r="AA15" s="36" t="e">
        <f t="shared" si="8"/>
        <v>#REF!</v>
      </c>
      <c r="AB15" s="36" t="e">
        <f t="shared" si="8"/>
        <v>#REF!</v>
      </c>
      <c r="AC15" s="36" t="e">
        <f t="shared" si="8"/>
        <v>#REF!</v>
      </c>
      <c r="AD15" s="36" t="e">
        <f t="shared" si="8"/>
        <v>#REF!</v>
      </c>
      <c r="AE15" s="36" t="e">
        <f t="shared" si="8"/>
        <v>#REF!</v>
      </c>
      <c r="AF15" s="36" t="e">
        <f t="shared" si="8"/>
        <v>#REF!</v>
      </c>
      <c r="AG15" s="36" t="e">
        <f t="shared" si="8"/>
        <v>#REF!</v>
      </c>
    </row>
    <row r="20" spans="9:9" x14ac:dyDescent="0.2">
      <c r="I20" s="51"/>
    </row>
    <row r="22" spans="9:9" x14ac:dyDescent="0.2">
      <c r="I22" s="5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A1:AG44"/>
  <sheetViews>
    <sheetView showGridLines="0" topLeftCell="A22" workbookViewId="0">
      <selection activeCell="C24" sqref="C24"/>
    </sheetView>
  </sheetViews>
  <sheetFormatPr defaultColWidth="8.7109375" defaultRowHeight="12.75" x14ac:dyDescent="0.2"/>
  <cols>
    <col min="1" max="1" width="2.7109375" style="25" customWidth="1"/>
    <col min="2" max="2" width="33.7109375" style="25" bestFit="1" customWidth="1"/>
    <col min="3" max="3" width="11.5703125" style="25" bestFit="1" customWidth="1"/>
    <col min="4" max="7" width="8.7109375" style="25" bestFit="1" customWidth="1"/>
    <col min="8" max="9" width="9.7109375" style="25" bestFit="1" customWidth="1"/>
    <col min="10" max="32" width="8.7109375" style="25" bestFit="1" customWidth="1"/>
    <col min="33" max="33" width="9" style="25" bestFit="1" customWidth="1"/>
    <col min="34" max="16384" width="8.7109375" style="25"/>
  </cols>
  <sheetData>
    <row r="1" spans="1:33" x14ac:dyDescent="0.2">
      <c r="C1" s="24" t="s">
        <v>80</v>
      </c>
    </row>
    <row r="2" spans="1:33" x14ac:dyDescent="0.2">
      <c r="A2" s="52"/>
      <c r="B2" s="25" t="s">
        <v>52</v>
      </c>
      <c r="C2" s="53" t="e">
        <f>C15</f>
        <v>#REF!</v>
      </c>
    </row>
    <row r="3" spans="1:33" x14ac:dyDescent="0.2">
      <c r="B3" s="25" t="s">
        <v>56</v>
      </c>
      <c r="C3" s="53" t="e">
        <f>C26</f>
        <v>#REF!</v>
      </c>
    </row>
    <row r="4" spans="1:33" x14ac:dyDescent="0.2">
      <c r="B4" s="25" t="s">
        <v>57</v>
      </c>
      <c r="C4" s="53" t="e">
        <f>C37</f>
        <v>#REF!</v>
      </c>
    </row>
    <row r="6" spans="1:33" x14ac:dyDescent="0.2">
      <c r="B6" s="24" t="s">
        <v>52</v>
      </c>
      <c r="C6" s="24"/>
      <c r="D6" s="25" t="s">
        <v>58</v>
      </c>
    </row>
    <row r="7" spans="1:33" x14ac:dyDescent="0.2">
      <c r="B7" s="24"/>
      <c r="C7" s="34" t="s">
        <v>39</v>
      </c>
      <c r="D7" s="47">
        <v>1</v>
      </c>
      <c r="E7" s="47">
        <v>2</v>
      </c>
      <c r="F7" s="47">
        <v>3</v>
      </c>
      <c r="G7" s="47">
        <v>4</v>
      </c>
      <c r="H7" s="47">
        <v>5</v>
      </c>
      <c r="I7" s="47">
        <v>6</v>
      </c>
      <c r="J7" s="47">
        <v>7</v>
      </c>
      <c r="K7" s="47">
        <v>8</v>
      </c>
      <c r="L7" s="47">
        <v>9</v>
      </c>
      <c r="M7" s="47">
        <v>10</v>
      </c>
      <c r="N7" s="47">
        <v>11</v>
      </c>
      <c r="O7" s="47">
        <v>12</v>
      </c>
      <c r="P7" s="47">
        <v>13</v>
      </c>
      <c r="Q7" s="47">
        <v>14</v>
      </c>
      <c r="R7" s="47">
        <v>15</v>
      </c>
      <c r="S7" s="47">
        <v>16</v>
      </c>
      <c r="T7" s="47">
        <v>17</v>
      </c>
      <c r="U7" s="47">
        <v>18</v>
      </c>
      <c r="V7" s="47">
        <v>19</v>
      </c>
      <c r="W7" s="47">
        <v>20</v>
      </c>
      <c r="X7" s="47">
        <v>21</v>
      </c>
      <c r="Y7" s="47">
        <v>22</v>
      </c>
      <c r="Z7" s="47">
        <v>23</v>
      </c>
      <c r="AA7" s="47">
        <v>24</v>
      </c>
      <c r="AB7" s="47">
        <v>25</v>
      </c>
      <c r="AC7" s="47">
        <v>26</v>
      </c>
      <c r="AD7" s="47">
        <v>27</v>
      </c>
      <c r="AE7" s="47">
        <v>28</v>
      </c>
      <c r="AF7" s="47">
        <v>29</v>
      </c>
      <c r="AG7" s="47">
        <v>30</v>
      </c>
    </row>
    <row r="8" spans="1:33" x14ac:dyDescent="0.2">
      <c r="B8" s="43" t="s">
        <v>70</v>
      </c>
      <c r="C8" s="54" t="s">
        <v>71</v>
      </c>
      <c r="D8" s="44">
        <v>2022</v>
      </c>
      <c r="E8" s="44">
        <f>$D$19+D7</f>
        <v>2023</v>
      </c>
      <c r="F8" s="44">
        <f>$D$19+E7</f>
        <v>2024</v>
      </c>
      <c r="G8" s="44">
        <f t="shared" ref="G8:AG8" si="0">$D$19+F7</f>
        <v>2025</v>
      </c>
      <c r="H8" s="44">
        <f t="shared" si="0"/>
        <v>2026</v>
      </c>
      <c r="I8" s="44">
        <f t="shared" si="0"/>
        <v>2027</v>
      </c>
      <c r="J8" s="44">
        <f t="shared" si="0"/>
        <v>2028</v>
      </c>
      <c r="K8" s="44">
        <f t="shared" si="0"/>
        <v>2029</v>
      </c>
      <c r="L8" s="44">
        <f t="shared" si="0"/>
        <v>2030</v>
      </c>
      <c r="M8" s="44">
        <f t="shared" si="0"/>
        <v>2031</v>
      </c>
      <c r="N8" s="44">
        <f t="shared" si="0"/>
        <v>2032</v>
      </c>
      <c r="O8" s="44">
        <f t="shared" si="0"/>
        <v>2033</v>
      </c>
      <c r="P8" s="44">
        <f t="shared" si="0"/>
        <v>2034</v>
      </c>
      <c r="Q8" s="44">
        <f t="shared" si="0"/>
        <v>2035</v>
      </c>
      <c r="R8" s="44">
        <f t="shared" si="0"/>
        <v>2036</v>
      </c>
      <c r="S8" s="44">
        <f t="shared" si="0"/>
        <v>2037</v>
      </c>
      <c r="T8" s="44">
        <f t="shared" si="0"/>
        <v>2038</v>
      </c>
      <c r="U8" s="44">
        <f t="shared" si="0"/>
        <v>2039</v>
      </c>
      <c r="V8" s="44">
        <f t="shared" si="0"/>
        <v>2040</v>
      </c>
      <c r="W8" s="44">
        <f t="shared" si="0"/>
        <v>2041</v>
      </c>
      <c r="X8" s="44">
        <f t="shared" si="0"/>
        <v>2042</v>
      </c>
      <c r="Y8" s="44">
        <f t="shared" si="0"/>
        <v>2043</v>
      </c>
      <c r="Z8" s="44">
        <f t="shared" si="0"/>
        <v>2044</v>
      </c>
      <c r="AA8" s="44">
        <f t="shared" si="0"/>
        <v>2045</v>
      </c>
      <c r="AB8" s="44">
        <f t="shared" si="0"/>
        <v>2046</v>
      </c>
      <c r="AC8" s="44">
        <f t="shared" si="0"/>
        <v>2047</v>
      </c>
      <c r="AD8" s="44">
        <f t="shared" si="0"/>
        <v>2048</v>
      </c>
      <c r="AE8" s="44">
        <f t="shared" si="0"/>
        <v>2049</v>
      </c>
      <c r="AF8" s="44">
        <f t="shared" si="0"/>
        <v>2050</v>
      </c>
      <c r="AG8" s="44">
        <f t="shared" si="0"/>
        <v>2051</v>
      </c>
    </row>
    <row r="9" spans="1:33" x14ac:dyDescent="0.2">
      <c r="B9" s="25" t="s">
        <v>72</v>
      </c>
      <c r="C9" s="55">
        <f>D9+NPV(Predpoklady!$C$6,E9:AG9)</f>
        <v>0</v>
      </c>
      <c r="D9" s="33">
        <f>-'01 Investičné výdavky'!E7*Predpoklady!$C$7</f>
        <v>0</v>
      </c>
      <c r="E9" s="33">
        <f>-'01 Investičné výdavky'!F7*Predpoklady!$C$7</f>
        <v>0</v>
      </c>
      <c r="F9" s="33">
        <f>-'01 Investičné výdavky'!G7*Predpoklady!$C$7</f>
        <v>0</v>
      </c>
      <c r="G9" s="33">
        <f>-'01 Investičné výdavky'!H7*Predpoklady!$C$7</f>
        <v>0</v>
      </c>
      <c r="H9" s="33">
        <f>-'01 Investičné výdavky'!I7*Predpoklady!$C$7</f>
        <v>0</v>
      </c>
      <c r="I9" s="33">
        <f>-'01 Investičné výdavky'!J7*Predpoklady!$C$7</f>
        <v>0</v>
      </c>
      <c r="J9" s="33">
        <f>-'01 Investičné výdavky'!K7*Predpoklady!$C$7</f>
        <v>0</v>
      </c>
      <c r="K9" s="33">
        <f>-'01 Investičné výdavky'!L7*Predpoklady!$C$7</f>
        <v>0</v>
      </c>
      <c r="L9" s="33">
        <f>-'01 Investičné výdavky'!M7*Predpoklady!$C$7</f>
        <v>0</v>
      </c>
      <c r="M9" s="33">
        <f>-'01 Investičné výdavky'!N7*Predpoklady!$C$7</f>
        <v>0</v>
      </c>
      <c r="N9" s="33">
        <f>-'01 Investičné výdavky'!O7*Predpoklady!$C$7</f>
        <v>0</v>
      </c>
      <c r="O9" s="33">
        <f>-'01 Investičné výdavky'!P7*Predpoklady!$C$7</f>
        <v>0</v>
      </c>
      <c r="P9" s="33">
        <f>-'01 Investičné výdavky'!Q7*Predpoklady!$C$7</f>
        <v>0</v>
      </c>
      <c r="Q9" s="33">
        <f>-'01 Investičné výdavky'!R7*Predpoklady!$C$7</f>
        <v>0</v>
      </c>
      <c r="R9" s="33">
        <f>-'01 Investičné výdavky'!S7*Predpoklady!$C$7</f>
        <v>0</v>
      </c>
      <c r="S9" s="33">
        <f>-'01 Investičné výdavky'!T7*Predpoklady!$C$7</f>
        <v>0</v>
      </c>
      <c r="T9" s="33">
        <f>-'01 Investičné výdavky'!U7*Predpoklady!$C$7</f>
        <v>0</v>
      </c>
      <c r="U9" s="33">
        <f>-'01 Investičné výdavky'!V7*Predpoklady!$C$7</f>
        <v>0</v>
      </c>
      <c r="V9" s="33">
        <f>-'01 Investičné výdavky'!W7*Predpoklady!$C$7</f>
        <v>0</v>
      </c>
      <c r="W9" s="33">
        <f>-'01 Investičné výdavky'!X7*Predpoklady!$C$7</f>
        <v>0</v>
      </c>
      <c r="X9" s="33">
        <f>-'01 Investičné výdavky'!Y7*Predpoklady!$C$7</f>
        <v>0</v>
      </c>
      <c r="Y9" s="33">
        <f>-'01 Investičné výdavky'!Z7*Predpoklady!$C$7</f>
        <v>0</v>
      </c>
      <c r="Z9" s="33">
        <f>-'01 Investičné výdavky'!AA7*Predpoklady!$C$7</f>
        <v>0</v>
      </c>
      <c r="AA9" s="33">
        <f>-'01 Investičné výdavky'!AB7*Predpoklady!$C$7</f>
        <v>0</v>
      </c>
      <c r="AB9" s="33">
        <f>-'01 Investičné výdavky'!AC7*Predpoklady!$C$7</f>
        <v>0</v>
      </c>
      <c r="AC9" s="33">
        <f>-'01 Investičné výdavky'!AD7*Predpoklady!$C$7</f>
        <v>0</v>
      </c>
      <c r="AD9" s="33">
        <f>-'01 Investičné výdavky'!AE7*Predpoklady!$C$7</f>
        <v>0</v>
      </c>
      <c r="AE9" s="33">
        <f>-'01 Investičné výdavky'!AF7*Predpoklady!$C$7</f>
        <v>0</v>
      </c>
      <c r="AF9" s="33">
        <f>-'01 Investičné výdavky'!AG7*Predpoklady!$C$7</f>
        <v>0</v>
      </c>
      <c r="AG9" s="33">
        <f>-'01 Investičné výdavky'!AH7*Predpoklady!$C$7</f>
        <v>0</v>
      </c>
    </row>
    <row r="10" spans="1:33" x14ac:dyDescent="0.2">
      <c r="B10" s="25" t="s">
        <v>73</v>
      </c>
      <c r="C10" s="55" t="e">
        <f>D10+NPV(Predpoklady!$C$6,E10:AG10)</f>
        <v>#REF!</v>
      </c>
      <c r="D10" s="33">
        <f>'03 Prevádzkové výdavky'!D8*Predpoklady!$C$7+'Vstupy emisie'!D4</f>
        <v>-1611551.1340919998</v>
      </c>
      <c r="E10" s="33">
        <f>'03 Prevádzkové výdavky'!E8*Predpoklady!$C$7+'Vstupy emisie'!E4</f>
        <v>-1611551.1340919998</v>
      </c>
      <c r="F10" s="33">
        <f>'03 Prevádzkové výdavky'!F8*Predpoklady!$C$7+'Vstupy emisie'!F4</f>
        <v>-1611551.1340919998</v>
      </c>
      <c r="G10" s="33">
        <f>'03 Prevádzkové výdavky'!G8*Predpoklady!$C$7+'Vstupy emisie'!G4</f>
        <v>-1611551.1340919998</v>
      </c>
      <c r="H10" s="33">
        <f>'03 Prevádzkové výdavky'!H8*Predpoklady!$C$7+'Vstupy emisie'!H4</f>
        <v>-1611551.1340919998</v>
      </c>
      <c r="I10" s="33">
        <f>'03 Prevádzkové výdavky'!I8*Predpoklady!$C$7+'Vstupy emisie'!I4</f>
        <v>-1611551.1340919998</v>
      </c>
      <c r="J10" s="33">
        <f>'03 Prevádzkové výdavky'!J8*Predpoklady!$C$7+'Vstupy emisie'!J4</f>
        <v>-1611551.1340919998</v>
      </c>
      <c r="K10" s="33">
        <f>'03 Prevádzkové výdavky'!K8*Predpoklady!$C$7+'Vstupy emisie'!K4</f>
        <v>-1611551.1340919998</v>
      </c>
      <c r="L10" s="33">
        <f>'03 Prevádzkové výdavky'!L8*Predpoklady!$C$7+'Vstupy emisie'!L4</f>
        <v>-1611551.1340919998</v>
      </c>
      <c r="M10" s="33">
        <f>'03 Prevádzkové výdavky'!M8*Predpoklady!$C$7+'Vstupy emisie'!M4</f>
        <v>-1611551.1340919998</v>
      </c>
      <c r="N10" s="33">
        <f>'03 Prevádzkové výdavky'!N8*Predpoklady!$C$7+'Vstupy emisie'!N4</f>
        <v>-1611551.1340919998</v>
      </c>
      <c r="O10" s="33">
        <f>'03 Prevádzkové výdavky'!O8*Predpoklady!$C$7+'Vstupy emisie'!O4</f>
        <v>-1611551.1340919998</v>
      </c>
      <c r="P10" s="33">
        <f>'03 Prevádzkové výdavky'!P8*Predpoklady!$C$7+'Vstupy emisie'!P4</f>
        <v>-1611551.1340919998</v>
      </c>
      <c r="Q10" s="33">
        <f>'03 Prevádzkové výdavky'!Q8*Predpoklady!$C$7+'Vstupy emisie'!Q4</f>
        <v>-1611551.1340919998</v>
      </c>
      <c r="R10" s="33">
        <f>'03 Prevádzkové výdavky'!R8*Predpoklady!$C$7+'Vstupy emisie'!R4</f>
        <v>-1611551.1340919998</v>
      </c>
      <c r="S10" s="33" t="e">
        <f>'03 Prevádzkové výdavky'!#REF!*Predpoklady!$C$7+'Vstupy emisie'!S4</f>
        <v>#REF!</v>
      </c>
      <c r="T10" s="33" t="e">
        <f>'03 Prevádzkové výdavky'!#REF!*Predpoklady!$C$7+'Vstupy emisie'!T4</f>
        <v>#REF!</v>
      </c>
      <c r="U10" s="33" t="e">
        <f>'03 Prevádzkové výdavky'!#REF!*Predpoklady!$C$7+'Vstupy emisie'!U4</f>
        <v>#REF!</v>
      </c>
      <c r="V10" s="33" t="e">
        <f>'03 Prevádzkové výdavky'!#REF!*Predpoklady!$C$7+'Vstupy emisie'!V4</f>
        <v>#REF!</v>
      </c>
      <c r="W10" s="33" t="e">
        <f>'03 Prevádzkové výdavky'!#REF!*Predpoklady!$C$7+'Vstupy emisie'!W4</f>
        <v>#REF!</v>
      </c>
      <c r="X10" s="33" t="e">
        <f>'03 Prevádzkové výdavky'!#REF!*Predpoklady!$C$7+'Vstupy emisie'!X4</f>
        <v>#REF!</v>
      </c>
      <c r="Y10" s="33" t="e">
        <f>'03 Prevádzkové výdavky'!#REF!*Predpoklady!$C$7+'Vstupy emisie'!Y4</f>
        <v>#REF!</v>
      </c>
      <c r="Z10" s="33" t="e">
        <f>'03 Prevádzkové výdavky'!#REF!*Predpoklady!$C$7+'Vstupy emisie'!Z4</f>
        <v>#REF!</v>
      </c>
      <c r="AA10" s="33" t="e">
        <f>'03 Prevádzkové výdavky'!#REF!*Predpoklady!$C$7+'Vstupy emisie'!AA4</f>
        <v>#REF!</v>
      </c>
      <c r="AB10" s="33" t="e">
        <f>'03 Prevádzkové výdavky'!#REF!*Predpoklady!$C$7+'Vstupy emisie'!AB4</f>
        <v>#REF!</v>
      </c>
      <c r="AC10" s="33" t="e">
        <f>'03 Prevádzkové výdavky'!#REF!*Predpoklady!$C$7+'Vstupy emisie'!AC4</f>
        <v>#REF!</v>
      </c>
      <c r="AD10" s="33" t="e">
        <f>'03 Prevádzkové výdavky'!#REF!*Predpoklady!$C$7+'Vstupy emisie'!AD4</f>
        <v>#REF!</v>
      </c>
      <c r="AE10" s="33" t="e">
        <f>'03 Prevádzkové výdavky'!#REF!*Predpoklady!$C$7+'Vstupy emisie'!AE4</f>
        <v>#REF!</v>
      </c>
      <c r="AF10" s="33" t="e">
        <f>'03 Prevádzkové výdavky'!#REF!*Predpoklady!$C$7+'Vstupy emisie'!AF4</f>
        <v>#REF!</v>
      </c>
      <c r="AG10" s="33" t="e">
        <f>'03 Prevádzkové výdavky'!#REF!*Predpoklady!$C$7+'Vstupy emisie'!AG4</f>
        <v>#REF!</v>
      </c>
    </row>
    <row r="11" spans="1:33" x14ac:dyDescent="0.2">
      <c r="B11" s="25" t="s">
        <v>74</v>
      </c>
      <c r="C11" s="55" t="e">
        <f>D11+NPV(Predpoklady!$C$6,E11:AG11)</f>
        <v>#REF!</v>
      </c>
      <c r="D11" s="33">
        <f>'04 Prevádzkové príjmy'!D11</f>
        <v>0</v>
      </c>
      <c r="E11" s="33">
        <f>'04 Prevádzkové príjmy'!E11</f>
        <v>0</v>
      </c>
      <c r="F11" s="33">
        <f>'04 Prevádzkové príjmy'!F11</f>
        <v>0</v>
      </c>
      <c r="G11" s="33">
        <f>'04 Prevádzkové príjmy'!G11</f>
        <v>0</v>
      </c>
      <c r="H11" s="33">
        <f>'04 Prevádzkové príjmy'!H11</f>
        <v>0</v>
      </c>
      <c r="I11" s="33">
        <f>'04 Prevádzkové príjmy'!I11</f>
        <v>0</v>
      </c>
      <c r="J11" s="33">
        <f>'04 Prevádzkové príjmy'!J11</f>
        <v>0</v>
      </c>
      <c r="K11" s="33">
        <f>'04 Prevádzkové príjmy'!K11</f>
        <v>0</v>
      </c>
      <c r="L11" s="33">
        <f>'04 Prevádzkové príjmy'!L11</f>
        <v>0</v>
      </c>
      <c r="M11" s="33">
        <f>'04 Prevádzkové príjmy'!M11</f>
        <v>0</v>
      </c>
      <c r="N11" s="33">
        <f>'04 Prevádzkové príjmy'!N11</f>
        <v>0</v>
      </c>
      <c r="O11" s="33">
        <f>'04 Prevádzkové príjmy'!O11</f>
        <v>0</v>
      </c>
      <c r="P11" s="33">
        <f>'04 Prevádzkové príjmy'!P11</f>
        <v>0</v>
      </c>
      <c r="Q11" s="33">
        <f>'04 Prevádzkové príjmy'!Q11</f>
        <v>0</v>
      </c>
      <c r="R11" s="33">
        <f>'04 Prevádzkové príjmy'!R11</f>
        <v>0</v>
      </c>
      <c r="S11" s="33" t="e">
        <f>'04 Prevádzkové príjmy'!#REF!</f>
        <v>#REF!</v>
      </c>
      <c r="T11" s="33" t="e">
        <f>'04 Prevádzkové príjmy'!#REF!</f>
        <v>#REF!</v>
      </c>
      <c r="U11" s="33" t="e">
        <f>'04 Prevádzkové príjmy'!#REF!</f>
        <v>#REF!</v>
      </c>
      <c r="V11" s="33" t="e">
        <f>'04 Prevádzkové príjmy'!#REF!</f>
        <v>#REF!</v>
      </c>
      <c r="W11" s="33" t="e">
        <f>'04 Prevádzkové príjmy'!#REF!</f>
        <v>#REF!</v>
      </c>
      <c r="X11" s="33" t="e">
        <f>'04 Prevádzkové príjmy'!#REF!</f>
        <v>#REF!</v>
      </c>
      <c r="Y11" s="33" t="e">
        <f>'04 Prevádzkové príjmy'!#REF!</f>
        <v>#REF!</v>
      </c>
      <c r="Z11" s="33" t="e">
        <f>'04 Prevádzkové príjmy'!#REF!</f>
        <v>#REF!</v>
      </c>
      <c r="AA11" s="33" t="e">
        <f>'04 Prevádzkové príjmy'!#REF!</f>
        <v>#REF!</v>
      </c>
      <c r="AB11" s="33" t="e">
        <f>'04 Prevádzkové príjmy'!#REF!</f>
        <v>#REF!</v>
      </c>
      <c r="AC11" s="33" t="e">
        <f>'04 Prevádzkové príjmy'!#REF!</f>
        <v>#REF!</v>
      </c>
      <c r="AD11" s="33" t="e">
        <f>'04 Prevádzkové príjmy'!#REF!</f>
        <v>#REF!</v>
      </c>
      <c r="AE11" s="33" t="e">
        <f>'04 Prevádzkové príjmy'!#REF!</f>
        <v>#REF!</v>
      </c>
      <c r="AF11" s="33" t="e">
        <f>'04 Prevádzkové príjmy'!#REF!</f>
        <v>#REF!</v>
      </c>
      <c r="AG11" s="33" t="e">
        <f>'04 Prevádzkové príjmy'!#REF!</f>
        <v>#REF!</v>
      </c>
    </row>
    <row r="12" spans="1:33" x14ac:dyDescent="0.2">
      <c r="B12" s="25" t="s">
        <v>51</v>
      </c>
      <c r="C12" s="55">
        <f>D12+NPV(Predpoklady!$C$6,E12:AG12)</f>
        <v>0</v>
      </c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  <c r="Z12" s="33">
        <v>0</v>
      </c>
      <c r="AA12" s="33">
        <v>0</v>
      </c>
      <c r="AB12" s="33">
        <v>0</v>
      </c>
      <c r="AC12" s="33">
        <v>0</v>
      </c>
      <c r="AD12" s="33">
        <v>0</v>
      </c>
      <c r="AE12" s="33">
        <v>0</v>
      </c>
      <c r="AF12" s="33">
        <v>0</v>
      </c>
      <c r="AG12" s="56">
        <f>'02 Zostatková hodnota'!G7</f>
        <v>0</v>
      </c>
    </row>
    <row r="13" spans="1:33" x14ac:dyDescent="0.2">
      <c r="B13" s="24" t="s">
        <v>75</v>
      </c>
      <c r="C13" s="46" t="e">
        <f>D13+NPV(Predpoklady!$C$6,E13:AG13)</f>
        <v>#REF!</v>
      </c>
      <c r="D13" s="36">
        <f>SUM(D9:D12)</f>
        <v>-1611551.1340919998</v>
      </c>
      <c r="E13" s="36">
        <f t="shared" ref="E13:AG13" si="1">SUM(E9:E12)</f>
        <v>-1611551.1340919998</v>
      </c>
      <c r="F13" s="36">
        <f t="shared" si="1"/>
        <v>-1611551.1340919998</v>
      </c>
      <c r="G13" s="36">
        <f t="shared" si="1"/>
        <v>-1611551.1340919998</v>
      </c>
      <c r="H13" s="36">
        <f t="shared" si="1"/>
        <v>-1611551.1340919998</v>
      </c>
      <c r="I13" s="36">
        <f t="shared" si="1"/>
        <v>-1611551.1340919998</v>
      </c>
      <c r="J13" s="36">
        <f t="shared" si="1"/>
        <v>-1611551.1340919998</v>
      </c>
      <c r="K13" s="36">
        <f t="shared" si="1"/>
        <v>-1611551.1340919998</v>
      </c>
      <c r="L13" s="36">
        <f t="shared" si="1"/>
        <v>-1611551.1340919998</v>
      </c>
      <c r="M13" s="36">
        <f t="shared" si="1"/>
        <v>-1611551.1340919998</v>
      </c>
      <c r="N13" s="36">
        <f t="shared" si="1"/>
        <v>-1611551.1340919998</v>
      </c>
      <c r="O13" s="36">
        <f t="shared" si="1"/>
        <v>-1611551.1340919998</v>
      </c>
      <c r="P13" s="36">
        <f t="shared" si="1"/>
        <v>-1611551.1340919998</v>
      </c>
      <c r="Q13" s="36">
        <f t="shared" si="1"/>
        <v>-1611551.1340919998</v>
      </c>
      <c r="R13" s="36">
        <f t="shared" si="1"/>
        <v>-1611551.1340919998</v>
      </c>
      <c r="S13" s="36" t="e">
        <f t="shared" si="1"/>
        <v>#REF!</v>
      </c>
      <c r="T13" s="36" t="e">
        <f t="shared" si="1"/>
        <v>#REF!</v>
      </c>
      <c r="U13" s="36" t="e">
        <f t="shared" si="1"/>
        <v>#REF!</v>
      </c>
      <c r="V13" s="36" t="e">
        <f t="shared" si="1"/>
        <v>#REF!</v>
      </c>
      <c r="W13" s="36" t="e">
        <f t="shared" si="1"/>
        <v>#REF!</v>
      </c>
      <c r="X13" s="36" t="e">
        <f t="shared" si="1"/>
        <v>#REF!</v>
      </c>
      <c r="Y13" s="36" t="e">
        <f t="shared" si="1"/>
        <v>#REF!</v>
      </c>
      <c r="Z13" s="36" t="e">
        <f t="shared" si="1"/>
        <v>#REF!</v>
      </c>
      <c r="AA13" s="36" t="e">
        <f t="shared" si="1"/>
        <v>#REF!</v>
      </c>
      <c r="AB13" s="36" t="e">
        <f t="shared" si="1"/>
        <v>#REF!</v>
      </c>
      <c r="AC13" s="36" t="e">
        <f t="shared" si="1"/>
        <v>#REF!</v>
      </c>
      <c r="AD13" s="36" t="e">
        <f t="shared" si="1"/>
        <v>#REF!</v>
      </c>
      <c r="AE13" s="36" t="e">
        <f t="shared" si="1"/>
        <v>#REF!</v>
      </c>
      <c r="AF13" s="36" t="e">
        <f t="shared" si="1"/>
        <v>#REF!</v>
      </c>
      <c r="AG13" s="36" t="e">
        <f t="shared" si="1"/>
        <v>#REF!</v>
      </c>
    </row>
    <row r="15" spans="1:33" x14ac:dyDescent="0.2">
      <c r="B15" s="25" t="s">
        <v>81</v>
      </c>
      <c r="C15" s="57" t="e">
        <f>SUM(C9:C12)</f>
        <v>#REF!</v>
      </c>
      <c r="D15" s="25" t="s">
        <v>77</v>
      </c>
    </row>
    <row r="17" spans="2:33" x14ac:dyDescent="0.2">
      <c r="B17" s="24" t="s">
        <v>56</v>
      </c>
      <c r="C17" s="24"/>
      <c r="D17" s="25" t="s">
        <v>58</v>
      </c>
    </row>
    <row r="18" spans="2:33" x14ac:dyDescent="0.2">
      <c r="B18" s="24"/>
      <c r="C18" s="34" t="s">
        <v>39</v>
      </c>
      <c r="D18" s="47">
        <v>1</v>
      </c>
      <c r="E18" s="47">
        <v>2</v>
      </c>
      <c r="F18" s="47">
        <v>3</v>
      </c>
      <c r="G18" s="47">
        <v>4</v>
      </c>
      <c r="H18" s="47">
        <v>5</v>
      </c>
      <c r="I18" s="47">
        <v>6</v>
      </c>
      <c r="J18" s="47">
        <v>7</v>
      </c>
      <c r="K18" s="47">
        <v>8</v>
      </c>
      <c r="L18" s="47">
        <v>9</v>
      </c>
      <c r="M18" s="47">
        <v>10</v>
      </c>
      <c r="N18" s="47">
        <v>11</v>
      </c>
      <c r="O18" s="47">
        <v>12</v>
      </c>
      <c r="P18" s="47">
        <v>13</v>
      </c>
      <c r="Q18" s="47">
        <v>14</v>
      </c>
      <c r="R18" s="47">
        <v>15</v>
      </c>
      <c r="S18" s="47">
        <v>16</v>
      </c>
      <c r="T18" s="47">
        <v>17</v>
      </c>
      <c r="U18" s="47">
        <v>18</v>
      </c>
      <c r="V18" s="47">
        <v>19</v>
      </c>
      <c r="W18" s="47">
        <v>20</v>
      </c>
      <c r="X18" s="47">
        <v>21</v>
      </c>
      <c r="Y18" s="47">
        <v>22</v>
      </c>
      <c r="Z18" s="47">
        <v>23</v>
      </c>
      <c r="AA18" s="47">
        <v>24</v>
      </c>
      <c r="AB18" s="47">
        <v>25</v>
      </c>
      <c r="AC18" s="47">
        <v>26</v>
      </c>
      <c r="AD18" s="47">
        <v>27</v>
      </c>
      <c r="AE18" s="47">
        <v>28</v>
      </c>
      <c r="AF18" s="47">
        <v>29</v>
      </c>
      <c r="AG18" s="47">
        <v>30</v>
      </c>
    </row>
    <row r="19" spans="2:33" x14ac:dyDescent="0.2">
      <c r="B19" s="43" t="s">
        <v>70</v>
      </c>
      <c r="C19" s="54" t="s">
        <v>71</v>
      </c>
      <c r="D19" s="44">
        <v>2022</v>
      </c>
      <c r="E19" s="44">
        <f>$D$19+D18</f>
        <v>2023</v>
      </c>
      <c r="F19" s="44">
        <f>$D$19+E18</f>
        <v>2024</v>
      </c>
      <c r="G19" s="44">
        <f t="shared" ref="G19:AG19" si="2">$D$19+F18</f>
        <v>2025</v>
      </c>
      <c r="H19" s="44">
        <f t="shared" si="2"/>
        <v>2026</v>
      </c>
      <c r="I19" s="44">
        <f t="shared" si="2"/>
        <v>2027</v>
      </c>
      <c r="J19" s="44">
        <f t="shared" si="2"/>
        <v>2028</v>
      </c>
      <c r="K19" s="44">
        <f t="shared" si="2"/>
        <v>2029</v>
      </c>
      <c r="L19" s="44">
        <f t="shared" si="2"/>
        <v>2030</v>
      </c>
      <c r="M19" s="44">
        <f t="shared" si="2"/>
        <v>2031</v>
      </c>
      <c r="N19" s="44">
        <f t="shared" si="2"/>
        <v>2032</v>
      </c>
      <c r="O19" s="44">
        <f t="shared" si="2"/>
        <v>2033</v>
      </c>
      <c r="P19" s="44">
        <f t="shared" si="2"/>
        <v>2034</v>
      </c>
      <c r="Q19" s="44">
        <f t="shared" si="2"/>
        <v>2035</v>
      </c>
      <c r="R19" s="44">
        <f t="shared" si="2"/>
        <v>2036</v>
      </c>
      <c r="S19" s="44">
        <f t="shared" si="2"/>
        <v>2037</v>
      </c>
      <c r="T19" s="44">
        <f t="shared" si="2"/>
        <v>2038</v>
      </c>
      <c r="U19" s="44">
        <f t="shared" si="2"/>
        <v>2039</v>
      </c>
      <c r="V19" s="44">
        <f t="shared" si="2"/>
        <v>2040</v>
      </c>
      <c r="W19" s="44">
        <f t="shared" si="2"/>
        <v>2041</v>
      </c>
      <c r="X19" s="44">
        <f t="shared" si="2"/>
        <v>2042</v>
      </c>
      <c r="Y19" s="44">
        <f t="shared" si="2"/>
        <v>2043</v>
      </c>
      <c r="Z19" s="44">
        <f t="shared" si="2"/>
        <v>2044</v>
      </c>
      <c r="AA19" s="44">
        <f t="shared" si="2"/>
        <v>2045</v>
      </c>
      <c r="AB19" s="44">
        <f t="shared" si="2"/>
        <v>2046</v>
      </c>
      <c r="AC19" s="44">
        <f t="shared" si="2"/>
        <v>2047</v>
      </c>
      <c r="AD19" s="44">
        <f t="shared" si="2"/>
        <v>2048</v>
      </c>
      <c r="AE19" s="44">
        <f t="shared" si="2"/>
        <v>2049</v>
      </c>
      <c r="AF19" s="44">
        <f t="shared" si="2"/>
        <v>2050</v>
      </c>
      <c r="AG19" s="44">
        <f t="shared" si="2"/>
        <v>2051</v>
      </c>
    </row>
    <row r="20" spans="2:33" x14ac:dyDescent="0.2">
      <c r="B20" s="25" t="s">
        <v>72</v>
      </c>
      <c r="C20" s="55">
        <f>D20+NPV(Predpoklady!$C$6,E20:AG20)</f>
        <v>0</v>
      </c>
      <c r="D20" s="33">
        <f>-'01 Investičné výdavky'!E15*Predpoklady!$C$7</f>
        <v>0</v>
      </c>
      <c r="E20" s="33">
        <f>-'01 Investičné výdavky'!F15*Predpoklady!$C$7</f>
        <v>0</v>
      </c>
      <c r="F20" s="33">
        <f>-'01 Investičné výdavky'!G15*Predpoklady!$C$7</f>
        <v>0</v>
      </c>
      <c r="G20" s="33">
        <f>-'01 Investičné výdavky'!H15*Predpoklady!$C$7</f>
        <v>0</v>
      </c>
      <c r="H20" s="33">
        <f>-'01 Investičné výdavky'!I15*Predpoklady!$C$7</f>
        <v>0</v>
      </c>
      <c r="I20" s="33">
        <f>-'01 Investičné výdavky'!J15*Predpoklady!$C$7</f>
        <v>0</v>
      </c>
      <c r="J20" s="33">
        <f>-'01 Investičné výdavky'!K15*Predpoklady!$C$7</f>
        <v>0</v>
      </c>
      <c r="K20" s="33">
        <f>-'01 Investičné výdavky'!L15*Predpoklady!$C$7</f>
        <v>0</v>
      </c>
      <c r="L20" s="33">
        <f>-'01 Investičné výdavky'!M15*Predpoklady!$C$7</f>
        <v>0</v>
      </c>
      <c r="M20" s="33">
        <f>-'01 Investičné výdavky'!N15*Predpoklady!$C$7</f>
        <v>0</v>
      </c>
      <c r="N20" s="33">
        <f>-'01 Investičné výdavky'!O15*Predpoklady!$C$7</f>
        <v>0</v>
      </c>
      <c r="O20" s="33">
        <f>-'01 Investičné výdavky'!P15*Predpoklady!$C$7</f>
        <v>0</v>
      </c>
      <c r="P20" s="33">
        <f>-'01 Investičné výdavky'!Q15*Predpoklady!$C$7</f>
        <v>0</v>
      </c>
      <c r="Q20" s="33">
        <f>-'01 Investičné výdavky'!R15*Predpoklady!$C$7</f>
        <v>0</v>
      </c>
      <c r="R20" s="33">
        <f>-'01 Investičné výdavky'!S15*Predpoklady!$C$7</f>
        <v>0</v>
      </c>
      <c r="S20" s="33">
        <f>-'01 Investičné výdavky'!T15*Predpoklady!$C$7</f>
        <v>0</v>
      </c>
      <c r="T20" s="33">
        <f>-'01 Investičné výdavky'!U15*Predpoklady!$C$7</f>
        <v>0</v>
      </c>
      <c r="U20" s="33">
        <f>-'01 Investičné výdavky'!V15*Predpoklady!$C$7</f>
        <v>0</v>
      </c>
      <c r="V20" s="33">
        <f>-'01 Investičné výdavky'!W15*Predpoklady!$C$7</f>
        <v>0</v>
      </c>
      <c r="W20" s="33">
        <f>-'01 Investičné výdavky'!X15*Predpoklady!$C$7</f>
        <v>0</v>
      </c>
      <c r="X20" s="33">
        <f>-'01 Investičné výdavky'!Y15*Predpoklady!$C$7</f>
        <v>0</v>
      </c>
      <c r="Y20" s="33">
        <f>-'01 Investičné výdavky'!Z15*Predpoklady!$C$7</f>
        <v>0</v>
      </c>
      <c r="Z20" s="33">
        <f>-'01 Investičné výdavky'!AA15*Predpoklady!$C$7</f>
        <v>0</v>
      </c>
      <c r="AA20" s="33">
        <f>-'01 Investičné výdavky'!AB15*Predpoklady!$C$7</f>
        <v>0</v>
      </c>
      <c r="AB20" s="33">
        <f>-'01 Investičné výdavky'!AC15*Predpoklady!$C$7</f>
        <v>0</v>
      </c>
      <c r="AC20" s="33">
        <f>-'01 Investičné výdavky'!AD15*Predpoklady!$C$7</f>
        <v>0</v>
      </c>
      <c r="AD20" s="33">
        <f>-'01 Investičné výdavky'!AE15*Predpoklady!$C$7</f>
        <v>0</v>
      </c>
      <c r="AE20" s="33">
        <f>-'01 Investičné výdavky'!AF15*Predpoklady!$C$7</f>
        <v>0</v>
      </c>
      <c r="AF20" s="33">
        <f>-'01 Investičné výdavky'!AG15*Predpoklady!$C$7</f>
        <v>0</v>
      </c>
      <c r="AG20" s="33">
        <f>-'01 Investičné výdavky'!AH15*Predpoklady!$C$7</f>
        <v>0</v>
      </c>
    </row>
    <row r="21" spans="2:33" x14ac:dyDescent="0.2">
      <c r="B21" s="25" t="s">
        <v>73</v>
      </c>
      <c r="C21" s="55" t="e">
        <f>D21+NPV(Predpoklady!$C$6,E21:AG21)</f>
        <v>#REF!</v>
      </c>
      <c r="D21" s="33">
        <f>'03 Prevádzkové výdavky'!D16*Predpoklady!$C$7+'Vstupy emisie'!D9</f>
        <v>-1974696.3109767004</v>
      </c>
      <c r="E21" s="33">
        <f>'03 Prevádzkové výdavky'!E16*Predpoklady!$C$7+'Vstupy emisie'!E9</f>
        <v>-1974696.3109767004</v>
      </c>
      <c r="F21" s="33">
        <f>'03 Prevádzkové výdavky'!F16*Predpoklady!$C$7+'Vstupy emisie'!F9</f>
        <v>-1974696.3109767004</v>
      </c>
      <c r="G21" s="33">
        <f>'03 Prevádzkové výdavky'!G16*Predpoklady!$C$7+'Vstupy emisie'!G9</f>
        <v>-1974696.3109767004</v>
      </c>
      <c r="H21" s="33">
        <f>'03 Prevádzkové výdavky'!H16*Predpoklady!$C$7+'Vstupy emisie'!H9</f>
        <v>-1974696.3109767004</v>
      </c>
      <c r="I21" s="33">
        <f>'03 Prevádzkové výdavky'!I16*Predpoklady!$C$7+'Vstupy emisie'!I9</f>
        <v>-1974696.3109767004</v>
      </c>
      <c r="J21" s="33">
        <f>'03 Prevádzkové výdavky'!J16*Predpoklady!$C$7+'Vstupy emisie'!J9</f>
        <v>-1974696.3109767004</v>
      </c>
      <c r="K21" s="33">
        <f>'03 Prevádzkové výdavky'!K16*Predpoklady!$C$7+'Vstupy emisie'!K9</f>
        <v>-1974696.3109767004</v>
      </c>
      <c r="L21" s="33">
        <f>'03 Prevádzkové výdavky'!L16*Predpoklady!$C$7+'Vstupy emisie'!L9</f>
        <v>-1974696.3109767004</v>
      </c>
      <c r="M21" s="33">
        <f>'03 Prevádzkové výdavky'!M16*Predpoklady!$C$7+'Vstupy emisie'!M9</f>
        <v>-1974696.3109767004</v>
      </c>
      <c r="N21" s="33">
        <f>'03 Prevádzkové výdavky'!N16*Predpoklady!$C$7+'Vstupy emisie'!N9</f>
        <v>-1974696.3109767004</v>
      </c>
      <c r="O21" s="33">
        <f>'03 Prevádzkové výdavky'!O16*Predpoklady!$C$7+'Vstupy emisie'!O9</f>
        <v>-1974696.3109767004</v>
      </c>
      <c r="P21" s="33">
        <f>'03 Prevádzkové výdavky'!P16*Predpoklady!$C$7+'Vstupy emisie'!P9</f>
        <v>-1974696.3109767004</v>
      </c>
      <c r="Q21" s="33">
        <f>'03 Prevádzkové výdavky'!Q16*Predpoklady!$C$7+'Vstupy emisie'!Q9</f>
        <v>-1974696.3109767004</v>
      </c>
      <c r="R21" s="33">
        <f>'03 Prevádzkové výdavky'!R16*Predpoklady!$C$7+'Vstupy emisie'!R9</f>
        <v>-1974696.3109767004</v>
      </c>
      <c r="S21" s="33" t="e">
        <f>'03 Prevádzkové výdavky'!#REF!*Predpoklady!$C$7+'Vstupy emisie'!S9</f>
        <v>#REF!</v>
      </c>
      <c r="T21" s="33" t="e">
        <f>'03 Prevádzkové výdavky'!#REF!*Predpoklady!$C$7+'Vstupy emisie'!T9</f>
        <v>#REF!</v>
      </c>
      <c r="U21" s="33" t="e">
        <f>'03 Prevádzkové výdavky'!#REF!*Predpoklady!$C$7+'Vstupy emisie'!U9</f>
        <v>#REF!</v>
      </c>
      <c r="V21" s="33" t="e">
        <f>'03 Prevádzkové výdavky'!#REF!*Predpoklady!$C$7+'Vstupy emisie'!V9</f>
        <v>#REF!</v>
      </c>
      <c r="W21" s="33" t="e">
        <f>'03 Prevádzkové výdavky'!#REF!*Predpoklady!$C$7+'Vstupy emisie'!W9</f>
        <v>#REF!</v>
      </c>
      <c r="X21" s="33" t="e">
        <f>'03 Prevádzkové výdavky'!#REF!*Predpoklady!$C$7+'Vstupy emisie'!X9</f>
        <v>#REF!</v>
      </c>
      <c r="Y21" s="33" t="e">
        <f>'03 Prevádzkové výdavky'!#REF!*Predpoklady!$C$7+'Vstupy emisie'!Y9</f>
        <v>#REF!</v>
      </c>
      <c r="Z21" s="33" t="e">
        <f>'03 Prevádzkové výdavky'!#REF!*Predpoklady!$C$7+'Vstupy emisie'!Z9</f>
        <v>#REF!</v>
      </c>
      <c r="AA21" s="33" t="e">
        <f>'03 Prevádzkové výdavky'!#REF!*Predpoklady!$C$7+'Vstupy emisie'!AA9</f>
        <v>#REF!</v>
      </c>
      <c r="AB21" s="33" t="e">
        <f>'03 Prevádzkové výdavky'!#REF!*Predpoklady!$C$7+'Vstupy emisie'!AB9</f>
        <v>#REF!</v>
      </c>
      <c r="AC21" s="33" t="e">
        <f>'03 Prevádzkové výdavky'!#REF!*Predpoklady!$C$7+'Vstupy emisie'!AC9</f>
        <v>#REF!</v>
      </c>
      <c r="AD21" s="33" t="e">
        <f>'03 Prevádzkové výdavky'!#REF!*Predpoklady!$C$7+'Vstupy emisie'!AD9</f>
        <v>#REF!</v>
      </c>
      <c r="AE21" s="33" t="e">
        <f>'03 Prevádzkové výdavky'!#REF!*Predpoklady!$C$7+'Vstupy emisie'!AE9</f>
        <v>#REF!</v>
      </c>
      <c r="AF21" s="33" t="e">
        <f>'03 Prevádzkové výdavky'!#REF!*Predpoklady!$C$7+'Vstupy emisie'!AF9</f>
        <v>#REF!</v>
      </c>
      <c r="AG21" s="33" t="e">
        <f>'03 Prevádzkové výdavky'!#REF!*Predpoklady!$C$7+'Vstupy emisie'!AG9</f>
        <v>#REF!</v>
      </c>
    </row>
    <row r="22" spans="2:33" x14ac:dyDescent="0.2">
      <c r="B22" s="25" t="s">
        <v>74</v>
      </c>
      <c r="C22" s="55" t="e">
        <f>D22+NPV(Predpoklady!$C$6,E22:AG22)</f>
        <v>#REF!</v>
      </c>
      <c r="D22" s="33">
        <f>'04 Prevádzkové príjmy'!D12</f>
        <v>0</v>
      </c>
      <c r="E22" s="33">
        <f>'04 Prevádzkové príjmy'!E12</f>
        <v>0</v>
      </c>
      <c r="F22" s="33">
        <f>'04 Prevádzkové príjmy'!F12</f>
        <v>0</v>
      </c>
      <c r="G22" s="33">
        <f>'04 Prevádzkové príjmy'!G12</f>
        <v>0</v>
      </c>
      <c r="H22" s="33">
        <f>'04 Prevádzkové príjmy'!H12</f>
        <v>0</v>
      </c>
      <c r="I22" s="33">
        <f>'04 Prevádzkové príjmy'!I12</f>
        <v>0</v>
      </c>
      <c r="J22" s="33">
        <f>'04 Prevádzkové príjmy'!J12</f>
        <v>0</v>
      </c>
      <c r="K22" s="33">
        <f>'04 Prevádzkové príjmy'!K12</f>
        <v>0</v>
      </c>
      <c r="L22" s="33">
        <f>'04 Prevádzkové príjmy'!L12</f>
        <v>0</v>
      </c>
      <c r="M22" s="33">
        <f>'04 Prevádzkové príjmy'!M12</f>
        <v>0</v>
      </c>
      <c r="N22" s="33">
        <f>'04 Prevádzkové príjmy'!N12</f>
        <v>0</v>
      </c>
      <c r="O22" s="33">
        <f>'04 Prevádzkové príjmy'!O12</f>
        <v>0</v>
      </c>
      <c r="P22" s="33">
        <f>'04 Prevádzkové príjmy'!P12</f>
        <v>0</v>
      </c>
      <c r="Q22" s="33">
        <f>'04 Prevádzkové príjmy'!Q12</f>
        <v>0</v>
      </c>
      <c r="R22" s="33">
        <f>'04 Prevádzkové príjmy'!R12</f>
        <v>0</v>
      </c>
      <c r="S22" s="33" t="e">
        <f>'04 Prevádzkové príjmy'!#REF!</f>
        <v>#REF!</v>
      </c>
      <c r="T22" s="33" t="e">
        <f>'04 Prevádzkové príjmy'!#REF!</f>
        <v>#REF!</v>
      </c>
      <c r="U22" s="33" t="e">
        <f>'04 Prevádzkové príjmy'!#REF!</f>
        <v>#REF!</v>
      </c>
      <c r="V22" s="33" t="e">
        <f>'04 Prevádzkové príjmy'!#REF!</f>
        <v>#REF!</v>
      </c>
      <c r="W22" s="33" t="e">
        <f>'04 Prevádzkové príjmy'!#REF!</f>
        <v>#REF!</v>
      </c>
      <c r="X22" s="33" t="e">
        <f>'04 Prevádzkové príjmy'!#REF!</f>
        <v>#REF!</v>
      </c>
      <c r="Y22" s="33" t="e">
        <f>'04 Prevádzkové príjmy'!#REF!</f>
        <v>#REF!</v>
      </c>
      <c r="Z22" s="33" t="e">
        <f>'04 Prevádzkové príjmy'!#REF!</f>
        <v>#REF!</v>
      </c>
      <c r="AA22" s="33" t="e">
        <f>'04 Prevádzkové príjmy'!#REF!</f>
        <v>#REF!</v>
      </c>
      <c r="AB22" s="33" t="e">
        <f>'04 Prevádzkové príjmy'!#REF!</f>
        <v>#REF!</v>
      </c>
      <c r="AC22" s="33" t="e">
        <f>'04 Prevádzkové príjmy'!#REF!</f>
        <v>#REF!</v>
      </c>
      <c r="AD22" s="33" t="e">
        <f>'04 Prevádzkové príjmy'!#REF!</f>
        <v>#REF!</v>
      </c>
      <c r="AE22" s="33" t="e">
        <f>'04 Prevádzkové príjmy'!#REF!</f>
        <v>#REF!</v>
      </c>
      <c r="AF22" s="33" t="e">
        <f>'04 Prevádzkové príjmy'!#REF!</f>
        <v>#REF!</v>
      </c>
      <c r="AG22" s="33" t="e">
        <f>'04 Prevádzkové príjmy'!#REF!</f>
        <v>#REF!</v>
      </c>
    </row>
    <row r="23" spans="2:33" x14ac:dyDescent="0.2">
      <c r="B23" s="25" t="s">
        <v>51</v>
      </c>
      <c r="C23" s="55">
        <f>D23+NPV(Predpoklady!$C$6,E23:AG23)</f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33">
        <v>0</v>
      </c>
      <c r="AG23" s="56">
        <f>'02 Zostatková hodnota'!G12*Predpoklady!$C$7</f>
        <v>0</v>
      </c>
    </row>
    <row r="24" spans="2:33" x14ac:dyDescent="0.2">
      <c r="B24" s="24" t="s">
        <v>75</v>
      </c>
      <c r="C24" s="46" t="e">
        <f>D24+NPV(Predpoklady!$C$6,E24:AG24)</f>
        <v>#REF!</v>
      </c>
      <c r="D24" s="36">
        <f>SUM(D20:D23)</f>
        <v>-1974696.3109767004</v>
      </c>
      <c r="E24" s="36">
        <f t="shared" ref="E24:AG24" si="3">SUM(E20:E23)</f>
        <v>-1974696.3109767004</v>
      </c>
      <c r="F24" s="36">
        <f t="shared" si="3"/>
        <v>-1974696.3109767004</v>
      </c>
      <c r="G24" s="36">
        <f t="shared" si="3"/>
        <v>-1974696.3109767004</v>
      </c>
      <c r="H24" s="36">
        <f t="shared" si="3"/>
        <v>-1974696.3109767004</v>
      </c>
      <c r="I24" s="36">
        <f t="shared" si="3"/>
        <v>-1974696.3109767004</v>
      </c>
      <c r="J24" s="36">
        <f t="shared" si="3"/>
        <v>-1974696.3109767004</v>
      </c>
      <c r="K24" s="36">
        <f t="shared" si="3"/>
        <v>-1974696.3109767004</v>
      </c>
      <c r="L24" s="36">
        <f t="shared" si="3"/>
        <v>-1974696.3109767004</v>
      </c>
      <c r="M24" s="36">
        <f t="shared" si="3"/>
        <v>-1974696.3109767004</v>
      </c>
      <c r="N24" s="36">
        <f t="shared" si="3"/>
        <v>-1974696.3109767004</v>
      </c>
      <c r="O24" s="36">
        <f t="shared" si="3"/>
        <v>-1974696.3109767004</v>
      </c>
      <c r="P24" s="36">
        <f t="shared" si="3"/>
        <v>-1974696.3109767004</v>
      </c>
      <c r="Q24" s="36">
        <f t="shared" si="3"/>
        <v>-1974696.3109767004</v>
      </c>
      <c r="R24" s="36">
        <f t="shared" si="3"/>
        <v>-1974696.3109767004</v>
      </c>
      <c r="S24" s="36" t="e">
        <f t="shared" si="3"/>
        <v>#REF!</v>
      </c>
      <c r="T24" s="36" t="e">
        <f t="shared" si="3"/>
        <v>#REF!</v>
      </c>
      <c r="U24" s="36" t="e">
        <f t="shared" si="3"/>
        <v>#REF!</v>
      </c>
      <c r="V24" s="36" t="e">
        <f t="shared" si="3"/>
        <v>#REF!</v>
      </c>
      <c r="W24" s="36" t="e">
        <f t="shared" si="3"/>
        <v>#REF!</v>
      </c>
      <c r="X24" s="36" t="e">
        <f t="shared" si="3"/>
        <v>#REF!</v>
      </c>
      <c r="Y24" s="36" t="e">
        <f t="shared" si="3"/>
        <v>#REF!</v>
      </c>
      <c r="Z24" s="36" t="e">
        <f t="shared" si="3"/>
        <v>#REF!</v>
      </c>
      <c r="AA24" s="36" t="e">
        <f t="shared" si="3"/>
        <v>#REF!</v>
      </c>
      <c r="AB24" s="36" t="e">
        <f t="shared" si="3"/>
        <v>#REF!</v>
      </c>
      <c r="AC24" s="36" t="e">
        <f t="shared" si="3"/>
        <v>#REF!</v>
      </c>
      <c r="AD24" s="36" t="e">
        <f t="shared" si="3"/>
        <v>#REF!</v>
      </c>
      <c r="AE24" s="36" t="e">
        <f t="shared" si="3"/>
        <v>#REF!</v>
      </c>
      <c r="AF24" s="36" t="e">
        <f t="shared" si="3"/>
        <v>#REF!</v>
      </c>
      <c r="AG24" s="36" t="e">
        <f t="shared" si="3"/>
        <v>#REF!</v>
      </c>
    </row>
    <row r="26" spans="2:33" x14ac:dyDescent="0.2">
      <c r="B26" s="25" t="s">
        <v>81</v>
      </c>
      <c r="C26" s="57" t="e">
        <f>SUM(C20:C23)</f>
        <v>#REF!</v>
      </c>
      <c r="D26" s="25" t="s">
        <v>77</v>
      </c>
    </row>
    <row r="28" spans="2:33" x14ac:dyDescent="0.2">
      <c r="B28" s="24" t="s">
        <v>57</v>
      </c>
      <c r="C28" s="24"/>
      <c r="D28" s="25" t="s">
        <v>58</v>
      </c>
    </row>
    <row r="29" spans="2:33" x14ac:dyDescent="0.2">
      <c r="B29" s="24"/>
      <c r="C29" s="34" t="s">
        <v>39</v>
      </c>
      <c r="D29" s="47">
        <v>1</v>
      </c>
      <c r="E29" s="47">
        <v>2</v>
      </c>
      <c r="F29" s="47">
        <v>3</v>
      </c>
      <c r="G29" s="47">
        <v>4</v>
      </c>
      <c r="H29" s="47">
        <v>5</v>
      </c>
      <c r="I29" s="47">
        <v>6</v>
      </c>
      <c r="J29" s="47">
        <v>7</v>
      </c>
      <c r="K29" s="47">
        <v>8</v>
      </c>
      <c r="L29" s="47">
        <v>9</v>
      </c>
      <c r="M29" s="47">
        <v>10</v>
      </c>
      <c r="N29" s="47">
        <v>11</v>
      </c>
      <c r="O29" s="47">
        <v>12</v>
      </c>
      <c r="P29" s="47">
        <v>13</v>
      </c>
      <c r="Q29" s="47">
        <v>14</v>
      </c>
      <c r="R29" s="47">
        <v>15</v>
      </c>
      <c r="S29" s="47">
        <v>16</v>
      </c>
      <c r="T29" s="47">
        <v>17</v>
      </c>
      <c r="U29" s="47">
        <v>18</v>
      </c>
      <c r="V29" s="47">
        <v>19</v>
      </c>
      <c r="W29" s="47">
        <v>20</v>
      </c>
      <c r="X29" s="47">
        <v>21</v>
      </c>
      <c r="Y29" s="47">
        <v>22</v>
      </c>
      <c r="Z29" s="47">
        <v>23</v>
      </c>
      <c r="AA29" s="47">
        <v>24</v>
      </c>
      <c r="AB29" s="47">
        <v>25</v>
      </c>
      <c r="AC29" s="47">
        <v>26</v>
      </c>
      <c r="AD29" s="47">
        <v>27</v>
      </c>
      <c r="AE29" s="47">
        <v>28</v>
      </c>
      <c r="AF29" s="47">
        <v>29</v>
      </c>
      <c r="AG29" s="47">
        <v>30</v>
      </c>
    </row>
    <row r="30" spans="2:33" x14ac:dyDescent="0.2">
      <c r="B30" s="43" t="s">
        <v>70</v>
      </c>
      <c r="C30" s="54" t="s">
        <v>71</v>
      </c>
      <c r="D30" s="44">
        <v>2022</v>
      </c>
      <c r="E30" s="44">
        <f>$D$19+D29</f>
        <v>2023</v>
      </c>
      <c r="F30" s="44">
        <f>$D$19+E29</f>
        <v>2024</v>
      </c>
      <c r="G30" s="44">
        <f t="shared" ref="G30:AG30" si="4">$D$19+F29</f>
        <v>2025</v>
      </c>
      <c r="H30" s="44">
        <f t="shared" si="4"/>
        <v>2026</v>
      </c>
      <c r="I30" s="44">
        <f t="shared" si="4"/>
        <v>2027</v>
      </c>
      <c r="J30" s="44">
        <f t="shared" si="4"/>
        <v>2028</v>
      </c>
      <c r="K30" s="44">
        <f t="shared" si="4"/>
        <v>2029</v>
      </c>
      <c r="L30" s="44">
        <f t="shared" si="4"/>
        <v>2030</v>
      </c>
      <c r="M30" s="44">
        <f t="shared" si="4"/>
        <v>2031</v>
      </c>
      <c r="N30" s="44">
        <f t="shared" si="4"/>
        <v>2032</v>
      </c>
      <c r="O30" s="44">
        <f t="shared" si="4"/>
        <v>2033</v>
      </c>
      <c r="P30" s="44">
        <f t="shared" si="4"/>
        <v>2034</v>
      </c>
      <c r="Q30" s="44">
        <f t="shared" si="4"/>
        <v>2035</v>
      </c>
      <c r="R30" s="44">
        <f t="shared" si="4"/>
        <v>2036</v>
      </c>
      <c r="S30" s="44">
        <f t="shared" si="4"/>
        <v>2037</v>
      </c>
      <c r="T30" s="44">
        <f t="shared" si="4"/>
        <v>2038</v>
      </c>
      <c r="U30" s="44">
        <f t="shared" si="4"/>
        <v>2039</v>
      </c>
      <c r="V30" s="44">
        <f t="shared" si="4"/>
        <v>2040</v>
      </c>
      <c r="W30" s="44">
        <f t="shared" si="4"/>
        <v>2041</v>
      </c>
      <c r="X30" s="44">
        <f t="shared" si="4"/>
        <v>2042</v>
      </c>
      <c r="Y30" s="44">
        <f t="shared" si="4"/>
        <v>2043</v>
      </c>
      <c r="Z30" s="44">
        <f t="shared" si="4"/>
        <v>2044</v>
      </c>
      <c r="AA30" s="44">
        <f t="shared" si="4"/>
        <v>2045</v>
      </c>
      <c r="AB30" s="44">
        <f t="shared" si="4"/>
        <v>2046</v>
      </c>
      <c r="AC30" s="44">
        <f t="shared" si="4"/>
        <v>2047</v>
      </c>
      <c r="AD30" s="44">
        <f t="shared" si="4"/>
        <v>2048</v>
      </c>
      <c r="AE30" s="44">
        <f t="shared" si="4"/>
        <v>2049</v>
      </c>
      <c r="AF30" s="44">
        <f t="shared" si="4"/>
        <v>2050</v>
      </c>
      <c r="AG30" s="44">
        <f t="shared" si="4"/>
        <v>2051</v>
      </c>
    </row>
    <row r="31" spans="2:33" x14ac:dyDescent="0.2">
      <c r="B31" s="25" t="s">
        <v>72</v>
      </c>
      <c r="C31" s="55">
        <f>D31+NPV(Predpoklady!$C$6,E31:AG31)</f>
        <v>0</v>
      </c>
      <c r="D31" s="33">
        <f>-'01 Investičné výdavky'!E23*Predpoklady!$C$7</f>
        <v>0</v>
      </c>
      <c r="E31" s="33">
        <f>-'01 Investičné výdavky'!F23</f>
        <v>0</v>
      </c>
      <c r="F31" s="33">
        <f>-'01 Investičné výdavky'!G23</f>
        <v>0</v>
      </c>
      <c r="G31" s="33">
        <f>-'01 Investičné výdavky'!H23</f>
        <v>0</v>
      </c>
      <c r="H31" s="33">
        <f>-'01 Investičné výdavky'!I23</f>
        <v>0</v>
      </c>
      <c r="I31" s="33">
        <f>-'01 Investičné výdavky'!J23</f>
        <v>0</v>
      </c>
      <c r="J31" s="33">
        <f>-'01 Investičné výdavky'!K23</f>
        <v>0</v>
      </c>
      <c r="K31" s="33">
        <f>-'01 Investičné výdavky'!L23</f>
        <v>0</v>
      </c>
      <c r="L31" s="33">
        <f>-'01 Investičné výdavky'!M23</f>
        <v>0</v>
      </c>
      <c r="M31" s="33">
        <f>-'01 Investičné výdavky'!N23</f>
        <v>0</v>
      </c>
      <c r="N31" s="33">
        <f>-'01 Investičné výdavky'!O23</f>
        <v>0</v>
      </c>
      <c r="O31" s="33">
        <f>-'01 Investičné výdavky'!P23</f>
        <v>0</v>
      </c>
      <c r="P31" s="33">
        <f>-'01 Investičné výdavky'!Q23</f>
        <v>0</v>
      </c>
      <c r="Q31" s="33">
        <f>-'01 Investičné výdavky'!R23</f>
        <v>0</v>
      </c>
      <c r="R31" s="33">
        <f>-'01 Investičné výdavky'!S23</f>
        <v>0</v>
      </c>
      <c r="S31" s="33">
        <f>-'01 Investičné výdavky'!T23</f>
        <v>0</v>
      </c>
      <c r="T31" s="33">
        <f>-'01 Investičné výdavky'!U23</f>
        <v>0</v>
      </c>
      <c r="U31" s="33">
        <f>-'01 Investičné výdavky'!V23</f>
        <v>0</v>
      </c>
      <c r="V31" s="33">
        <f>-'01 Investičné výdavky'!W23</f>
        <v>0</v>
      </c>
      <c r="W31" s="33">
        <f>-'01 Investičné výdavky'!X23</f>
        <v>0</v>
      </c>
      <c r="X31" s="33">
        <f>-'01 Investičné výdavky'!Y23</f>
        <v>0</v>
      </c>
      <c r="Y31" s="33">
        <f>-'01 Investičné výdavky'!Z23</f>
        <v>0</v>
      </c>
      <c r="Z31" s="33">
        <f>-'01 Investičné výdavky'!AA23</f>
        <v>0</v>
      </c>
      <c r="AA31" s="33">
        <f>-'01 Investičné výdavky'!AB23</f>
        <v>0</v>
      </c>
      <c r="AB31" s="33">
        <f>-'01 Investičné výdavky'!AC23</f>
        <v>0</v>
      </c>
      <c r="AC31" s="33">
        <f>-'01 Investičné výdavky'!AD23</f>
        <v>0</v>
      </c>
      <c r="AD31" s="33">
        <f>-'01 Investičné výdavky'!AE23</f>
        <v>0</v>
      </c>
      <c r="AE31" s="33">
        <f>-'01 Investičné výdavky'!AF23</f>
        <v>0</v>
      </c>
      <c r="AF31" s="33">
        <f>-'01 Investičné výdavky'!AG23</f>
        <v>0</v>
      </c>
      <c r="AG31" s="33">
        <f>-'01 Investičné výdavky'!AH23</f>
        <v>0</v>
      </c>
    </row>
    <row r="32" spans="2:33" x14ac:dyDescent="0.2">
      <c r="B32" s="25" t="s">
        <v>73</v>
      </c>
      <c r="C32" s="55" t="e">
        <f>D32+NPV(Predpoklady!$C$6,E32:AG32)</f>
        <v>#REF!</v>
      </c>
      <c r="D32" s="33">
        <f>'03 Prevádzkové výdavky'!D24*Predpoklady!$C$7+'Vstupy emisie'!D14</f>
        <v>-2088999.5952145485</v>
      </c>
      <c r="E32" s="33">
        <f>'03 Prevádzkové výdavky'!E24*Predpoklady!$C$7+'Vstupy emisie'!E14</f>
        <v>-2227629.1900945483</v>
      </c>
      <c r="F32" s="33">
        <f>'03 Prevádzkové výdavky'!F24*Predpoklady!$C$7+'Vstupy emisie'!F14</f>
        <v>-2346454.5571345487</v>
      </c>
      <c r="G32" s="33">
        <f>'03 Prevádzkové výdavky'!G24*Predpoklady!$C$7+'Vstupy emisie'!G14</f>
        <v>-2362545.4922545487</v>
      </c>
      <c r="H32" s="33">
        <f>'03 Prevádzkové výdavky'!H24*Predpoklady!$C$7+'Vstupy emisie'!H14</f>
        <v>-2362545.4922545487</v>
      </c>
      <c r="I32" s="33">
        <f>'03 Prevádzkové výdavky'!I24*Predpoklady!$C$7+'Vstupy emisie'!I14</f>
        <v>-2412056.0618545488</v>
      </c>
      <c r="J32" s="33">
        <f>'03 Prevádzkové výdavky'!J24*Predpoklady!$C$7+'Vstupy emisie'!J14</f>
        <v>-2412056.0618545488</v>
      </c>
      <c r="K32" s="33">
        <f>'03 Prevádzkové výdavky'!K24*Predpoklady!$C$7+'Vstupy emisie'!K14</f>
        <v>-2412056.0618545488</v>
      </c>
      <c r="L32" s="33">
        <f>'03 Prevádzkové výdavky'!L24*Predpoklady!$C$7+'Vstupy emisie'!L14</f>
        <v>-2412056.0618545488</v>
      </c>
      <c r="M32" s="33">
        <f>'03 Prevádzkové výdavky'!M24*Predpoklady!$C$7+'Vstupy emisie'!M14</f>
        <v>-2412056.0618545488</v>
      </c>
      <c r="N32" s="33">
        <f>'03 Prevádzkové výdavky'!N24*Predpoklady!$C$7+'Vstupy emisie'!N14</f>
        <v>-2412056.0618545488</v>
      </c>
      <c r="O32" s="33">
        <f>'03 Prevádzkové výdavky'!O24*Predpoklady!$C$7+'Vstupy emisie'!O14</f>
        <v>-2412056.0618545488</v>
      </c>
      <c r="P32" s="33">
        <f>'03 Prevádzkové výdavky'!P24*Predpoklady!$C$7+'Vstupy emisie'!P14</f>
        <v>-2412056.0618545488</v>
      </c>
      <c r="Q32" s="33">
        <f>'03 Prevádzkové výdavky'!Q24*Predpoklady!$C$7+'Vstupy emisie'!Q14</f>
        <v>-2412056.0618545488</v>
      </c>
      <c r="R32" s="33">
        <f>'03 Prevádzkové výdavky'!R24*Predpoklady!$C$7+'Vstupy emisie'!R14</f>
        <v>-2412056.0618545488</v>
      </c>
      <c r="S32" s="33" t="e">
        <f>'03 Prevádzkové výdavky'!#REF!*Predpoklady!$C$7+'Vstupy emisie'!S14</f>
        <v>#REF!</v>
      </c>
      <c r="T32" s="33" t="e">
        <f>'03 Prevádzkové výdavky'!#REF!*Predpoklady!$C$7+'Vstupy emisie'!T14</f>
        <v>#REF!</v>
      </c>
      <c r="U32" s="33" t="e">
        <f>'03 Prevádzkové výdavky'!#REF!*Predpoklady!$C$7+'Vstupy emisie'!U14</f>
        <v>#REF!</v>
      </c>
      <c r="V32" s="33" t="e">
        <f>'03 Prevádzkové výdavky'!#REF!*Predpoklady!$C$7+'Vstupy emisie'!V14</f>
        <v>#REF!</v>
      </c>
      <c r="W32" s="33" t="e">
        <f>'03 Prevádzkové výdavky'!#REF!*Predpoklady!$C$7+'Vstupy emisie'!W14</f>
        <v>#REF!</v>
      </c>
      <c r="X32" s="33" t="e">
        <f>'03 Prevádzkové výdavky'!#REF!*Predpoklady!$C$7+'Vstupy emisie'!X14</f>
        <v>#REF!</v>
      </c>
      <c r="Y32" s="33" t="e">
        <f>'03 Prevádzkové výdavky'!#REF!*Predpoklady!$C$7+'Vstupy emisie'!Y14</f>
        <v>#REF!</v>
      </c>
      <c r="Z32" s="33" t="e">
        <f>'03 Prevádzkové výdavky'!#REF!*Predpoklady!$C$7+'Vstupy emisie'!Z14</f>
        <v>#REF!</v>
      </c>
      <c r="AA32" s="33" t="e">
        <f>'03 Prevádzkové výdavky'!#REF!*Predpoklady!$C$7+'Vstupy emisie'!AA14</f>
        <v>#REF!</v>
      </c>
      <c r="AB32" s="33" t="e">
        <f>'03 Prevádzkové výdavky'!#REF!*Predpoklady!$C$7+'Vstupy emisie'!AB14</f>
        <v>#REF!</v>
      </c>
      <c r="AC32" s="33" t="e">
        <f>'03 Prevádzkové výdavky'!#REF!*Predpoklady!$C$7+'Vstupy emisie'!AC14</f>
        <v>#REF!</v>
      </c>
      <c r="AD32" s="33" t="e">
        <f>'03 Prevádzkové výdavky'!#REF!*Predpoklady!$C$7+'Vstupy emisie'!AD14</f>
        <v>#REF!</v>
      </c>
      <c r="AE32" s="33" t="e">
        <f>'03 Prevádzkové výdavky'!#REF!*Predpoklady!$C$7+'Vstupy emisie'!AE14</f>
        <v>#REF!</v>
      </c>
      <c r="AF32" s="33" t="e">
        <f>'03 Prevádzkové výdavky'!#REF!*Predpoklady!$C$7+'Vstupy emisie'!AF14</f>
        <v>#REF!</v>
      </c>
      <c r="AG32" s="33" t="e">
        <f>'03 Prevádzkové výdavky'!#REF!*Predpoklady!$C$7+'Vstupy emisie'!AG14</f>
        <v>#REF!</v>
      </c>
    </row>
    <row r="33" spans="2:33" x14ac:dyDescent="0.2">
      <c r="B33" s="25" t="s">
        <v>74</v>
      </c>
      <c r="C33" s="55" t="e">
        <f>D33+NPV(Predpoklady!$C$6,E33:AG33)</f>
        <v>#REF!</v>
      </c>
      <c r="D33" s="33">
        <f>'04 Prevádzkové príjmy'!D23</f>
        <v>0</v>
      </c>
      <c r="E33" s="33">
        <f>'04 Prevádzkové príjmy'!E23</f>
        <v>0</v>
      </c>
      <c r="F33" s="33">
        <f>'04 Prevádzkové príjmy'!F23</f>
        <v>0</v>
      </c>
      <c r="G33" s="33">
        <f>'04 Prevádzkové príjmy'!G23</f>
        <v>0</v>
      </c>
      <c r="H33" s="33">
        <f>'04 Prevádzkové príjmy'!H23</f>
        <v>0</v>
      </c>
      <c r="I33" s="33">
        <f>'04 Prevádzkové príjmy'!I23</f>
        <v>0</v>
      </c>
      <c r="J33" s="33">
        <f>'04 Prevádzkové príjmy'!J23</f>
        <v>0</v>
      </c>
      <c r="K33" s="33">
        <f>'04 Prevádzkové príjmy'!K23</f>
        <v>0</v>
      </c>
      <c r="L33" s="33">
        <f>'04 Prevádzkové príjmy'!L23</f>
        <v>0</v>
      </c>
      <c r="M33" s="33">
        <f>'04 Prevádzkové príjmy'!M23</f>
        <v>0</v>
      </c>
      <c r="N33" s="33">
        <f>'04 Prevádzkové príjmy'!N23</f>
        <v>0</v>
      </c>
      <c r="O33" s="33">
        <f>'04 Prevádzkové príjmy'!O23</f>
        <v>0</v>
      </c>
      <c r="P33" s="33">
        <f>'04 Prevádzkové príjmy'!P23</f>
        <v>0</v>
      </c>
      <c r="Q33" s="33">
        <f>'04 Prevádzkové príjmy'!Q23</f>
        <v>0</v>
      </c>
      <c r="R33" s="33">
        <f>'04 Prevádzkové príjmy'!R23</f>
        <v>0</v>
      </c>
      <c r="S33" s="33" t="e">
        <f>'04 Prevádzkové príjmy'!#REF!</f>
        <v>#REF!</v>
      </c>
      <c r="T33" s="33" t="e">
        <f>'04 Prevádzkové príjmy'!#REF!</f>
        <v>#REF!</v>
      </c>
      <c r="U33" s="33" t="e">
        <f>'04 Prevádzkové príjmy'!#REF!</f>
        <v>#REF!</v>
      </c>
      <c r="V33" s="33" t="e">
        <f>'04 Prevádzkové príjmy'!#REF!</f>
        <v>#REF!</v>
      </c>
      <c r="W33" s="33" t="e">
        <f>'04 Prevádzkové príjmy'!#REF!</f>
        <v>#REF!</v>
      </c>
      <c r="X33" s="33" t="e">
        <f>'04 Prevádzkové príjmy'!#REF!</f>
        <v>#REF!</v>
      </c>
      <c r="Y33" s="33" t="e">
        <f>'04 Prevádzkové príjmy'!#REF!</f>
        <v>#REF!</v>
      </c>
      <c r="Z33" s="33" t="e">
        <f>'04 Prevádzkové príjmy'!#REF!</f>
        <v>#REF!</v>
      </c>
      <c r="AA33" s="33" t="e">
        <f>'04 Prevádzkové príjmy'!#REF!</f>
        <v>#REF!</v>
      </c>
      <c r="AB33" s="33" t="e">
        <f>'04 Prevádzkové príjmy'!#REF!</f>
        <v>#REF!</v>
      </c>
      <c r="AC33" s="33" t="e">
        <f>'04 Prevádzkové príjmy'!#REF!</f>
        <v>#REF!</v>
      </c>
      <c r="AD33" s="33" t="e">
        <f>'04 Prevádzkové príjmy'!#REF!</f>
        <v>#REF!</v>
      </c>
      <c r="AE33" s="33" t="e">
        <f>'04 Prevádzkové príjmy'!#REF!</f>
        <v>#REF!</v>
      </c>
      <c r="AF33" s="33" t="e">
        <f>'04 Prevádzkové príjmy'!#REF!</f>
        <v>#REF!</v>
      </c>
      <c r="AG33" s="33" t="e">
        <f>'04 Prevádzkové príjmy'!#REF!</f>
        <v>#REF!</v>
      </c>
    </row>
    <row r="34" spans="2:33" x14ac:dyDescent="0.2">
      <c r="B34" s="25" t="s">
        <v>51</v>
      </c>
      <c r="C34" s="55">
        <f>D34+NPV(Predpoklady!$C$6,E34:AG34)</f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0</v>
      </c>
      <c r="AB34" s="33">
        <v>0</v>
      </c>
      <c r="AC34" s="33">
        <v>0</v>
      </c>
      <c r="AD34" s="33">
        <v>0</v>
      </c>
      <c r="AE34" s="33">
        <v>0</v>
      </c>
      <c r="AF34" s="33">
        <v>0</v>
      </c>
      <c r="AG34" s="56">
        <f>'02 Zostatková hodnota'!G23</f>
        <v>0</v>
      </c>
    </row>
    <row r="35" spans="2:33" x14ac:dyDescent="0.2">
      <c r="B35" s="24" t="s">
        <v>75</v>
      </c>
      <c r="C35" s="46" t="e">
        <f>D35+NPV(Predpoklady!$C$6,E35:AG35)</f>
        <v>#REF!</v>
      </c>
      <c r="D35" s="36">
        <f>SUM(D31:D34)</f>
        <v>-2088999.5952145485</v>
      </c>
      <c r="E35" s="36">
        <f t="shared" ref="E35:AG35" si="5">SUM(E31:E34)</f>
        <v>-2227629.1900945483</v>
      </c>
      <c r="F35" s="36">
        <f t="shared" si="5"/>
        <v>-2346454.5571345487</v>
      </c>
      <c r="G35" s="36">
        <f t="shared" si="5"/>
        <v>-2362545.4922545487</v>
      </c>
      <c r="H35" s="36">
        <f t="shared" si="5"/>
        <v>-2362545.4922545487</v>
      </c>
      <c r="I35" s="36">
        <f t="shared" si="5"/>
        <v>-2412056.0618545488</v>
      </c>
      <c r="J35" s="36">
        <f t="shared" si="5"/>
        <v>-2412056.0618545488</v>
      </c>
      <c r="K35" s="36">
        <f t="shared" si="5"/>
        <v>-2412056.0618545488</v>
      </c>
      <c r="L35" s="36">
        <f t="shared" si="5"/>
        <v>-2412056.0618545488</v>
      </c>
      <c r="M35" s="36">
        <f t="shared" si="5"/>
        <v>-2412056.0618545488</v>
      </c>
      <c r="N35" s="36">
        <f t="shared" si="5"/>
        <v>-2412056.0618545488</v>
      </c>
      <c r="O35" s="36">
        <f t="shared" si="5"/>
        <v>-2412056.0618545488</v>
      </c>
      <c r="P35" s="36">
        <f t="shared" si="5"/>
        <v>-2412056.0618545488</v>
      </c>
      <c r="Q35" s="36">
        <f t="shared" si="5"/>
        <v>-2412056.0618545488</v>
      </c>
      <c r="R35" s="36">
        <f t="shared" si="5"/>
        <v>-2412056.0618545488</v>
      </c>
      <c r="S35" s="36" t="e">
        <f t="shared" si="5"/>
        <v>#REF!</v>
      </c>
      <c r="T35" s="36" t="e">
        <f t="shared" si="5"/>
        <v>#REF!</v>
      </c>
      <c r="U35" s="36" t="e">
        <f t="shared" si="5"/>
        <v>#REF!</v>
      </c>
      <c r="V35" s="36" t="e">
        <f t="shared" si="5"/>
        <v>#REF!</v>
      </c>
      <c r="W35" s="36" t="e">
        <f t="shared" si="5"/>
        <v>#REF!</v>
      </c>
      <c r="X35" s="36" t="e">
        <f t="shared" si="5"/>
        <v>#REF!</v>
      </c>
      <c r="Y35" s="36" t="e">
        <f t="shared" si="5"/>
        <v>#REF!</v>
      </c>
      <c r="Z35" s="36" t="e">
        <f t="shared" si="5"/>
        <v>#REF!</v>
      </c>
      <c r="AA35" s="36" t="e">
        <f t="shared" si="5"/>
        <v>#REF!</v>
      </c>
      <c r="AB35" s="36" t="e">
        <f t="shared" si="5"/>
        <v>#REF!</v>
      </c>
      <c r="AC35" s="36" t="e">
        <f t="shared" si="5"/>
        <v>#REF!</v>
      </c>
      <c r="AD35" s="36" t="e">
        <f t="shared" si="5"/>
        <v>#REF!</v>
      </c>
      <c r="AE35" s="36" t="e">
        <f t="shared" si="5"/>
        <v>#REF!</v>
      </c>
      <c r="AF35" s="36" t="e">
        <f t="shared" si="5"/>
        <v>#REF!</v>
      </c>
      <c r="AG35" s="36" t="e">
        <f t="shared" si="5"/>
        <v>#REF!</v>
      </c>
    </row>
    <row r="37" spans="2:33" x14ac:dyDescent="0.2">
      <c r="B37" s="25" t="s">
        <v>81</v>
      </c>
      <c r="C37" s="57" t="e">
        <f>SUM(C31:C34)</f>
        <v>#REF!</v>
      </c>
      <c r="D37" s="25" t="s">
        <v>77</v>
      </c>
    </row>
    <row r="42" spans="2:33" x14ac:dyDescent="0.2">
      <c r="H42" s="33"/>
      <c r="I42" s="33"/>
    </row>
    <row r="43" spans="2:33" x14ac:dyDescent="0.2">
      <c r="I43" s="33"/>
    </row>
    <row r="44" spans="2:33" x14ac:dyDescent="0.2">
      <c r="I44" s="33"/>
    </row>
  </sheetData>
  <pageMargins left="0.7" right="0.7" top="0.75" bottom="0.75" header="0.3" footer="0.3"/>
  <pageSetup paperSize="9"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F3CF9402C80B4B97D8584BFAFFAD04" ma:contentTypeVersion="10" ma:contentTypeDescription="Create a new document." ma:contentTypeScope="" ma:versionID="4469b68986cc42db7a1a7d82946e8bca">
  <xsd:schema xmlns:xsd="http://www.w3.org/2001/XMLSchema" xmlns:xs="http://www.w3.org/2001/XMLSchema" xmlns:p="http://schemas.microsoft.com/office/2006/metadata/properties" xmlns:ns2="7a2feed8-d7a7-4bf9-8938-b5a41b0c1e63" xmlns:ns3="957eae23-acdc-40f8-80ac-59490c15dae4" targetNamespace="http://schemas.microsoft.com/office/2006/metadata/properties" ma:root="true" ma:fieldsID="06c29a463fb9ecc48bfecf2ebc94be3a" ns2:_="" ns3:_="">
    <xsd:import namespace="7a2feed8-d7a7-4bf9-8938-b5a41b0c1e63"/>
    <xsd:import namespace="957eae23-acdc-40f8-80ac-59490c15da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feed8-d7a7-4bf9-8938-b5a41b0c1e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7eae23-acdc-40f8-80ac-59490c15dae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EA8CEBE-4A61-45FF-BC58-C37E499F6F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A3D731-D98A-4593-AD5E-1786B5FBFCF8}">
  <ds:schemaRefs>
    <ds:schemaRef ds:uri="http://purl.org/dc/terms/"/>
    <ds:schemaRef ds:uri="7a2feed8-d7a7-4bf9-8938-b5a41b0c1e63"/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957eae23-acdc-40f8-80ac-59490c15dae4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788D1B6-0D3D-40D8-9D26-9052A06E0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feed8-d7a7-4bf9-8938-b5a41b0c1e63"/>
    <ds:schemaRef ds:uri="957eae23-acdc-40f8-80ac-59490c15da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Predpoklady</vt:lpstr>
      <vt:lpstr>01 Investičné výdavky</vt:lpstr>
      <vt:lpstr>02 Zostatková hodnota</vt:lpstr>
      <vt:lpstr>03 Prevádzkové výdavky</vt:lpstr>
      <vt:lpstr>04 Prevádzkové príjmy</vt:lpstr>
      <vt:lpstr>05 Finančná analýza</vt:lpstr>
      <vt:lpstr>Vstupy emisie</vt:lpstr>
      <vt:lpstr>07 Ekonomická analýza</vt:lpstr>
    </vt:vector>
  </TitlesOfParts>
  <Manager/>
  <Company>Ministerstvo financii SR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Musec Daniel</dc:creator>
  <cp:keywords/>
  <dc:description/>
  <cp:lastModifiedBy>Varga Richard</cp:lastModifiedBy>
  <cp:revision/>
  <cp:lastPrinted>2023-12-18T12:31:34Z</cp:lastPrinted>
  <dcterms:created xsi:type="dcterms:W3CDTF">2022-12-10T11:41:46Z</dcterms:created>
  <dcterms:modified xsi:type="dcterms:W3CDTF">2024-03-01T11:52:26Z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0x010100D0F3CF9402C80B4B97D8584BFAFFAD04</vt:lpwstr>
  </property>
</Properties>
</file>